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Georgia\Desktop\Home Office\Planilhas\"/>
    </mc:Choice>
  </mc:AlternateContent>
  <bookViews>
    <workbookView xWindow="0" yWindow="0" windowWidth="20460" windowHeight="7080" activeTab="1"/>
  </bookViews>
  <sheets>
    <sheet name="Classes A B e C" sheetId="1" r:id="rId1"/>
    <sheet name="Classes D e E"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6" i="2" l="1"/>
  <c r="E189" i="2" s="1"/>
  <c r="E185" i="2"/>
  <c r="E184"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21" i="2"/>
  <c r="E120" i="2"/>
  <c r="E119" i="2"/>
  <c r="E118" i="2"/>
  <c r="E117" i="2"/>
  <c r="E116" i="2"/>
  <c r="E115" i="2"/>
  <c r="E114" i="2"/>
  <c r="E113" i="2"/>
  <c r="E112" i="2"/>
  <c r="E111" i="2"/>
  <c r="E110" i="2"/>
  <c r="E109" i="2"/>
  <c r="E104" i="2"/>
  <c r="E103" i="2"/>
  <c r="E102" i="2"/>
  <c r="E101" i="2"/>
  <c r="E100" i="2"/>
  <c r="E99" i="2"/>
  <c r="E98" i="2"/>
  <c r="E97" i="2"/>
  <c r="E91" i="2"/>
  <c r="E90" i="2"/>
  <c r="E89" i="2"/>
  <c r="E88" i="2"/>
  <c r="E87" i="2"/>
  <c r="E86" i="2"/>
  <c r="E85" i="2"/>
  <c r="E84" i="2"/>
  <c r="E83" i="2"/>
  <c r="E82" i="2"/>
  <c r="E81" i="2"/>
  <c r="E80" i="2"/>
  <c r="E79" i="2"/>
  <c r="E78" i="2"/>
  <c r="E77" i="2"/>
  <c r="E76" i="2"/>
  <c r="E75" i="2"/>
  <c r="E74" i="2"/>
  <c r="E73"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0" i="2"/>
  <c r="E29" i="2"/>
  <c r="E28" i="2"/>
  <c r="E94" i="1"/>
  <c r="E93" i="1"/>
  <c r="E203" i="1"/>
  <c r="E202"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39" i="1"/>
  <c r="E138" i="1"/>
  <c r="E137" i="1"/>
  <c r="E136" i="1"/>
  <c r="E135" i="1"/>
  <c r="E134" i="1"/>
  <c r="E133" i="1"/>
  <c r="E128" i="1"/>
  <c r="E127" i="1"/>
  <c r="E126" i="1"/>
  <c r="E125" i="1"/>
  <c r="E124" i="1"/>
  <c r="E123" i="1"/>
  <c r="E122" i="1"/>
  <c r="E121" i="1"/>
  <c r="E120" i="1"/>
  <c r="E119" i="1"/>
  <c r="E118" i="1"/>
  <c r="E117" i="1"/>
  <c r="E116" i="1"/>
  <c r="E111" i="1"/>
  <c r="E110" i="1"/>
  <c r="E108" i="1"/>
  <c r="E107" i="1"/>
  <c r="E106" i="1"/>
  <c r="E105" i="1"/>
  <c r="E104" i="1"/>
  <c r="E103" i="1"/>
  <c r="E102" i="1"/>
  <c r="E101" i="1"/>
  <c r="E100" i="1"/>
  <c r="E99" i="1"/>
  <c r="E98" i="1"/>
  <c r="E97" i="1"/>
  <c r="E96" i="1"/>
  <c r="E95" i="1"/>
  <c r="E92" i="1"/>
  <c r="E91" i="1"/>
  <c r="E90" i="1"/>
  <c r="E89" i="1"/>
  <c r="E88" i="1"/>
  <c r="E87" i="1"/>
  <c r="E86" i="1"/>
  <c r="E85" i="1"/>
  <c r="E84" i="1"/>
  <c r="E83" i="1"/>
  <c r="E82" i="1"/>
  <c r="E81" i="1"/>
  <c r="E80" i="1"/>
  <c r="E79" i="1"/>
  <c r="E78" i="1"/>
  <c r="E73" i="1"/>
  <c r="E72" i="1"/>
  <c r="E71" i="1"/>
  <c r="E70" i="1"/>
  <c r="E69" i="1"/>
  <c r="E68" i="1"/>
  <c r="E67" i="1"/>
  <c r="E62" i="1"/>
  <c r="E61" i="1"/>
  <c r="E60" i="1"/>
  <c r="E59" i="1"/>
  <c r="E58" i="1"/>
  <c r="E57" i="1"/>
  <c r="E56" i="1"/>
  <c r="E55" i="1"/>
  <c r="E50" i="1"/>
  <c r="E49" i="1"/>
  <c r="E48" i="1"/>
  <c r="E47" i="1"/>
  <c r="E46" i="1"/>
  <c r="E45" i="1"/>
  <c r="E44" i="1"/>
  <c r="E43" i="1"/>
  <c r="E42" i="1"/>
  <c r="E41" i="1"/>
  <c r="E40" i="1"/>
  <c r="E39" i="1"/>
  <c r="E34" i="1"/>
  <c r="E28" i="1"/>
  <c r="E29" i="1"/>
  <c r="E27" i="1"/>
  <c r="F16" i="2"/>
  <c r="C16" i="2" s="1"/>
  <c r="E187" i="2" l="1"/>
  <c r="E105" i="2"/>
  <c r="E126" i="2"/>
  <c r="E134" i="2"/>
  <c r="E142" i="2"/>
  <c r="E128" i="2"/>
  <c r="E136" i="2"/>
  <c r="E144" i="2"/>
  <c r="E141" i="2"/>
  <c r="E129" i="2"/>
  <c r="E137" i="2"/>
  <c r="E145" i="2"/>
  <c r="E133" i="2"/>
  <c r="E130" i="2"/>
  <c r="E138" i="2"/>
  <c r="E135" i="2"/>
  <c r="E131" i="2"/>
  <c r="E139" i="2"/>
  <c r="E177" i="2"/>
  <c r="E127" i="2"/>
  <c r="E143" i="2"/>
  <c r="E132" i="2"/>
  <c r="E140" i="2"/>
  <c r="E63" i="1"/>
  <c r="E196" i="1"/>
  <c r="F16" i="1"/>
  <c r="E201" i="1" s="1"/>
  <c r="E204" i="1" s="1"/>
  <c r="E109" i="1"/>
  <c r="E35" i="1"/>
  <c r="E159" i="1" l="1"/>
  <c r="E151" i="1"/>
  <c r="E158" i="1"/>
  <c r="E150" i="1"/>
  <c r="E152" i="1"/>
  <c r="E157" i="1"/>
  <c r="E149" i="1"/>
  <c r="E164" i="1"/>
  <c r="E156" i="1"/>
  <c r="E148" i="1"/>
  <c r="E160" i="1"/>
  <c r="E163" i="1"/>
  <c r="E155" i="1"/>
  <c r="E147" i="1"/>
  <c r="E145" i="1"/>
  <c r="E162" i="1"/>
  <c r="E154" i="1"/>
  <c r="E146" i="1"/>
  <c r="E153" i="1"/>
  <c r="E161" i="1"/>
  <c r="E92" i="2"/>
  <c r="C16" i="1"/>
  <c r="E69" i="2"/>
  <c r="E122" i="2"/>
  <c r="E31" i="2"/>
  <c r="E140" i="1"/>
  <c r="E30" i="1"/>
  <c r="E129" i="1"/>
  <c r="E51" i="1"/>
  <c r="E74" i="1"/>
  <c r="E112" i="1"/>
  <c r="E146" i="2" l="1"/>
  <c r="E165" i="1"/>
  <c r="E206" i="1" s="1"/>
</calcChain>
</file>

<file path=xl/comments1.xml><?xml version="1.0" encoding="utf-8"?>
<comments xmlns="http://schemas.openxmlformats.org/spreadsheetml/2006/main">
  <authors>
    <author>Jacques Antonio de Miranda</author>
  </authors>
  <commentList>
    <comment ref="C12" authorId="0" shapeId="0">
      <text>
        <r>
          <rPr>
            <b/>
            <sz val="9"/>
            <color indexed="81"/>
            <rFont val="Segoe UI"/>
            <family val="2"/>
          </rPr>
          <t>Inoformar SIM ou NÃO</t>
        </r>
      </text>
    </comment>
    <comment ref="D12" authorId="0" shapeId="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text>
        <r>
          <rPr>
            <b/>
            <sz val="9"/>
            <color indexed="81"/>
            <rFont val="Segoe UI"/>
            <family val="2"/>
          </rPr>
          <t>indicar a classe atual</t>
        </r>
      </text>
    </comment>
    <comment ref="E14" authorId="0" shapeId="0">
      <text>
        <r>
          <rPr>
            <b/>
            <sz val="9"/>
            <color indexed="81"/>
            <rFont val="Segoe UI"/>
            <family val="2"/>
          </rPr>
          <t>inidicar o nível atual</t>
        </r>
      </text>
    </comment>
    <comment ref="C15" authorId="0" shapeId="0">
      <text>
        <r>
          <rPr>
            <b/>
            <sz val="9"/>
            <color indexed="81"/>
            <rFont val="Segoe UI"/>
            <family val="2"/>
          </rPr>
          <t>Infomar a classe pretendida:
A, B ou C</t>
        </r>
      </text>
    </comment>
    <comment ref="E15" authorId="0" shapeId="0">
      <text>
        <r>
          <rPr>
            <b/>
            <sz val="9"/>
            <color indexed="81"/>
            <rFont val="Segoe UI"/>
            <family val="2"/>
          </rPr>
          <t>Inserir o nível pretendido:
I, II, III ou IV</t>
        </r>
      </text>
    </comment>
    <comment ref="C27" authorId="0" shapeId="0">
      <text>
        <r>
          <rPr>
            <b/>
            <sz val="9"/>
            <color indexed="81"/>
            <rFont val="Segoe UI"/>
            <family val="2"/>
          </rPr>
          <t>Insreir a quantidade de horas-aula ministradas no interstício. Registrar o somatório de horas no período. No caso das datas limites do interstício ocorrerem durante o semestre letivo, considerar somente a quantidade de horas ministradas dentro do período.</t>
        </r>
      </text>
    </comment>
    <comment ref="D27" authorId="0" shapeId="0">
      <text>
        <r>
          <rPr>
            <b/>
            <sz val="9"/>
            <color indexed="81"/>
            <rFont val="Segoe UI"/>
            <family val="2"/>
          </rPr>
          <t>Inserir o identificador do documento que foi anexado como comprovante.
Sugere-se que cada cópia de comprovante seja identificada por meio de numeração crescente. A identificação poderá ser manualmente informada pelo requerente na margem da cópia do comprovante apresentado.
Ex: caso o requerente faça a opção por numerer os comprovantes como Doc. 01; Doc. 02; Doc. 03, inserir este o código na tabela.</t>
        </r>
      </text>
    </comment>
    <comment ref="G27" authorId="0" shapeId="0">
      <text>
        <r>
          <rPr>
            <b/>
            <sz val="9"/>
            <color indexed="81"/>
            <rFont val="Segoe UI"/>
            <family val="2"/>
          </rPr>
          <t>Para uso do relator/comissão</t>
        </r>
      </text>
    </comment>
    <comment ref="C28" authorId="0" shapeId="0">
      <text>
        <r>
          <rPr>
            <b/>
            <sz val="9"/>
            <color indexed="81"/>
            <rFont val="Segoe UI"/>
            <family val="2"/>
          </rPr>
          <t>Inserir a quantidade total de horas trabalhadas nas Escolas de Esudos Temáticos, durante o interstício.</t>
        </r>
      </text>
    </comment>
    <comment ref="C29" authorId="0" shapeId="0">
      <text>
        <r>
          <rPr>
            <b/>
            <sz val="9"/>
            <color indexed="81"/>
            <rFont val="Segoe UI"/>
            <family val="2"/>
          </rPr>
          <t>inserir a quantidade de turmas supervisionadas durante o interstício.</t>
        </r>
      </text>
    </comment>
    <comment ref="C34" authorId="0" shapeId="0">
      <text>
        <r>
          <rPr>
            <b/>
            <sz val="9"/>
            <color indexed="81"/>
            <rFont val="Segoe UI"/>
            <family val="2"/>
          </rPr>
          <t>indicar o nº de semestres nos quais as avaliações do docente, realizadas pelos discentes, indicam mais resultados positivos, dentre as avaliações realizadas pelas turmas no respectivo semestre.
Ex: Suponha que um docente tenha ministrado aulas para 4 turmas por semestre, nos quatro semestres do interstício.
No primeiro semestre, o docente obteve resultado positivo nas 4 turmas; No segundo semestre, 3 turmas apontaram avaliações negativas para a atuação do docente; No terceiro semestre, apenas 1 turma apontou resultado negativo. No quarto semestre, as 4 turmas avaliaram positivamente o docente.
Assim, no 1º, 3º e 4º semestres, a quantidade de turmas que avaliaram positivamente o docente foi superior às avaliações negativas. Deste modo, o docente teve "3" semestres de avaliações positivas.
Irá inserir, portanto, a quantidade "3".
Obs: Se em um dado semestre o nº de avaliações positivas forem iguais ao de avaliações negativas, o resultado não será contalizado.</t>
        </r>
      </text>
    </comment>
    <comment ref="C39" authorId="0" shapeId="0">
      <text>
        <r>
          <rPr>
            <b/>
            <sz val="9"/>
            <color indexed="81"/>
            <rFont val="Segoe UI"/>
            <family val="2"/>
          </rPr>
          <t>indicar o nº de estudantes orientados.</t>
        </r>
        <r>
          <rPr>
            <sz val="9"/>
            <color indexed="81"/>
            <rFont val="Segoe UI"/>
            <family val="2"/>
          </rPr>
          <t xml:space="preserve">
</t>
        </r>
      </text>
    </comment>
    <comment ref="C40" authorId="0" shapeId="0">
      <text>
        <r>
          <rPr>
            <b/>
            <sz val="9"/>
            <color indexed="81"/>
            <rFont val="Segoe UI"/>
            <family val="2"/>
          </rPr>
          <t>indicar o nº de estudantes co-orientados</t>
        </r>
      </text>
    </comment>
    <comment ref="C41" authorId="0" shapeId="0">
      <text>
        <r>
          <rPr>
            <b/>
            <sz val="9"/>
            <color indexed="81"/>
            <rFont val="Segoe UI"/>
            <family val="2"/>
          </rPr>
          <t>Indicar o somatório de meses/estudantes.
Ex: 1 estudante orientado por 12 meses e 1 estudante orientado por 5 meses. O nº a ser indicado será "17". (1x12 + 1 x 5)</t>
        </r>
      </text>
    </comment>
    <comment ref="C42" authorId="0" shapeId="0">
      <text>
        <r>
          <rPr>
            <b/>
            <sz val="9"/>
            <color indexed="81"/>
            <rFont val="Segoe UI"/>
            <family val="2"/>
          </rPr>
          <t>Indicar o somatório de meses/estudantes.
Ex: 1 estudante co-orientado por 12 meses e 1 estudante orientado por 5 meses. O nº a ser indicado será "17". (1x12 + 1 x 5)</t>
        </r>
      </text>
    </comment>
    <comment ref="C43" authorId="0" shapeId="0">
      <text>
        <r>
          <rPr>
            <b/>
            <sz val="9"/>
            <color indexed="81"/>
            <rFont val="Segoe UI"/>
            <family val="2"/>
          </rPr>
          <t>Indicar o somatório de meses/estudantes.
Ex: 1 estudante orientado por 12 meses e 1 estudante orientado por 5 meses. O nº a ser indicado será "17". (1x12 + 1 x 5)</t>
        </r>
      </text>
    </comment>
    <comment ref="C44" authorId="0" shapeId="0">
      <text>
        <r>
          <rPr>
            <b/>
            <sz val="9"/>
            <color indexed="81"/>
            <rFont val="Segoe UI"/>
            <family val="2"/>
          </rPr>
          <t>Indicar o somatório de meses/grupo de 4 estudantes.
Ex: a) 1 grupo orientado por 12 meses e 1 grupo orientado por 5 meses. O nº a ser indicado será "17". (1x12 + 1 x 5); ou
b) 2 grupos (mínimo de 8 estudantes) orientados em 9 meses. O nº a ser indicado será "18". (2 x 9).</t>
        </r>
      </text>
    </comment>
    <comment ref="C45" authorId="0" shapeId="0">
      <text>
        <r>
          <rPr>
            <b/>
            <sz val="9"/>
            <color indexed="81"/>
            <rFont val="Segoe UI"/>
            <family val="2"/>
          </rPr>
          <t>Indicar o somatório de meses/estudantes.
Ex: 1 eorientação efetiva por 12 meses e 1 orientação efetiva por 5 meses. O nº a ser indicado será "17". (1x12 + 1 x 5).
A ufob definirá se será por grupo ou por estudante (conforme regulamentação).</t>
        </r>
      </text>
    </comment>
    <comment ref="C46" authorId="0" shapeId="0">
      <text>
        <r>
          <rPr>
            <b/>
            <sz val="9"/>
            <color indexed="81"/>
            <rFont val="Segoe UI"/>
            <family val="2"/>
          </rPr>
          <t>Indicar o somatório de meses/estudantes.
Ex: 1 estudante orientado por 12 meses e 1 estudante orientado por 5 meses. O nº a ser indicado será "17". (1x12 + 1 x 5)</t>
        </r>
      </text>
    </comment>
    <comment ref="C47"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48" authorId="0" shapeId="0">
      <text>
        <r>
          <rPr>
            <b/>
            <sz val="9"/>
            <color indexed="81"/>
            <rFont val="Segoe UI"/>
            <family val="2"/>
          </rPr>
          <t>Indicar o somatório de meses/estudantes.
Ex: 1 estudante orientado por 12 meses e 1 estudante orientado por 5 meses. O nº a ser indicado será "17". (1x12 + 1 x 5)</t>
        </r>
      </text>
    </comment>
    <comment ref="C49"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50" authorId="0" shapeId="0">
      <text>
        <r>
          <rPr>
            <b/>
            <sz val="9"/>
            <color indexed="81"/>
            <rFont val="Segoe UI"/>
            <family val="2"/>
          </rPr>
          <t>Indicar o somatório de meses/estagiário.
Ex: 1 estagiário supervisionado por 12 meses e 1 estagiário supervisionado por 5 meses. O nº a ser indicado será "17". (1x12 + 1 x 5)</t>
        </r>
      </text>
    </comment>
    <comment ref="C126" authorId="0" shapeId="0">
      <text>
        <r>
          <rPr>
            <b/>
            <sz val="9"/>
            <color indexed="81"/>
            <rFont val="Segoe UI"/>
            <family val="2"/>
          </rPr>
          <t>informar o somatório de horas-atividade comprovada.
Ex: 1 palestre de 1 hora, uma conferência de 2 horas, 1 palestra de 1/2 hora. O somatório será "3,5" horas.</t>
        </r>
      </text>
    </comment>
    <comment ref="C127" authorId="0" shapeId="0">
      <text>
        <r>
          <rPr>
            <b/>
            <sz val="9"/>
            <color indexed="81"/>
            <rFont val="Segoe UI"/>
            <family val="2"/>
          </rPr>
          <t>indicar o somatório total de horas de serviço prestado.</t>
        </r>
      </text>
    </comment>
  </commentList>
</comments>
</file>

<file path=xl/comments2.xml><?xml version="1.0" encoding="utf-8"?>
<comments xmlns="http://schemas.openxmlformats.org/spreadsheetml/2006/main">
  <authors>
    <author>Jacques Antonio de Miranda</author>
  </authors>
  <commentList>
    <comment ref="C12" authorId="0" shapeId="0">
      <text>
        <r>
          <rPr>
            <b/>
            <sz val="9"/>
            <color indexed="81"/>
            <rFont val="Segoe UI"/>
            <family val="2"/>
          </rPr>
          <t>Inoformar SIM ou NÃO</t>
        </r>
      </text>
    </comment>
    <comment ref="D12" authorId="0" shapeId="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text>
        <r>
          <rPr>
            <b/>
            <sz val="9"/>
            <color indexed="81"/>
            <rFont val="Segoe UI"/>
            <family val="2"/>
          </rPr>
          <t>indicar a classe atual</t>
        </r>
      </text>
    </comment>
    <comment ref="E14" authorId="0" shapeId="0">
      <text>
        <r>
          <rPr>
            <b/>
            <sz val="9"/>
            <color indexed="81"/>
            <rFont val="Segoe UI"/>
            <family val="2"/>
          </rPr>
          <t>inidicar o nível atual</t>
        </r>
      </text>
    </comment>
    <comment ref="C15" authorId="0" shapeId="0">
      <text>
        <r>
          <rPr>
            <b/>
            <sz val="9"/>
            <color indexed="81"/>
            <rFont val="Segoe UI"/>
            <family val="2"/>
          </rPr>
          <t>Infomar a classe pretendida:
A, B ou C</t>
        </r>
      </text>
    </comment>
    <comment ref="E15" authorId="0" shapeId="0">
      <text>
        <r>
          <rPr>
            <b/>
            <sz val="9"/>
            <color indexed="81"/>
            <rFont val="Segoe UI"/>
            <family val="2"/>
          </rPr>
          <t>Inserir o nível pretendido:
I, II, III ou IV</t>
        </r>
      </text>
    </comment>
    <comment ref="C28" authorId="0" shapeId="0">
      <text>
        <r>
          <rPr>
            <b/>
            <sz val="9"/>
            <color indexed="81"/>
            <rFont val="Segoe UI"/>
            <family val="2"/>
          </rPr>
          <t>Insreir a quantidade de horas-aula ministradas no interstício. Registrar o somatório de horas no período. No caso das datas limites do interstício ocorrerem durante o semestre letivo, considerar somente a quantidade de horas ministradas dentro do período.</t>
        </r>
      </text>
    </comment>
    <comment ref="D28" authorId="0" shapeId="0">
      <text>
        <r>
          <rPr>
            <b/>
            <sz val="9"/>
            <color indexed="81"/>
            <rFont val="Segoe UI"/>
            <family val="2"/>
          </rPr>
          <t>Inserir o identificador do documento que foi anexado como comprovante.
Sugere-se que cada cópia de comprovante seja identificada por meio de numeração crescente. A identificação poderá ser manualmente informada pelo requerente na margem da cópia do comprovante apresentado.
Ex: caso o requerente faça a opção por numerer os comprovantes como Doc. 01; Doc. 02; Doc. 03, inserir este o código na tabela.</t>
        </r>
      </text>
    </comment>
    <comment ref="C29" authorId="0" shapeId="0">
      <text>
        <r>
          <rPr>
            <b/>
            <sz val="9"/>
            <color indexed="81"/>
            <rFont val="Segoe UI"/>
            <family val="2"/>
          </rPr>
          <t>Inserir a quantidade total de horas trabalhadas nas Escolas de Esudos Temáticos, durante o interstício.</t>
        </r>
      </text>
    </comment>
    <comment ref="C30" authorId="0" shapeId="0">
      <text>
        <r>
          <rPr>
            <b/>
            <sz val="9"/>
            <color indexed="81"/>
            <rFont val="Segoe UI"/>
            <family val="2"/>
          </rPr>
          <t>inserir a quantidade de turmas supervisionadas durante o interstício.</t>
        </r>
      </text>
    </comment>
    <comment ref="C73" authorId="0" shapeId="0">
      <text>
        <r>
          <rPr>
            <b/>
            <sz val="9"/>
            <color indexed="81"/>
            <rFont val="Segoe UI"/>
            <family val="2"/>
          </rPr>
          <t>indicar o nº de estudantes orientados.</t>
        </r>
        <r>
          <rPr>
            <sz val="9"/>
            <color indexed="81"/>
            <rFont val="Segoe UI"/>
            <family val="2"/>
          </rPr>
          <t xml:space="preserve">
</t>
        </r>
      </text>
    </comment>
    <comment ref="C74" authorId="0" shapeId="0">
      <text>
        <r>
          <rPr>
            <b/>
            <sz val="9"/>
            <color indexed="81"/>
            <rFont val="Segoe UI"/>
            <family val="2"/>
          </rPr>
          <t>indicar o nº de estudantes co-orientados</t>
        </r>
      </text>
    </comment>
    <comment ref="C75" authorId="0" shapeId="0">
      <text>
        <r>
          <rPr>
            <b/>
            <sz val="9"/>
            <color indexed="81"/>
            <rFont val="Segoe UI"/>
            <family val="2"/>
          </rPr>
          <t>Indicar o somatório de meses/estudantes.
Ex: 1 estudante orientado por 12 meses e 1 estudante orientado por 5 meses. O nº a ser indicado será "17". (1x12 + 1 x 5)</t>
        </r>
      </text>
    </comment>
    <comment ref="C76" authorId="0" shapeId="0">
      <text>
        <r>
          <rPr>
            <b/>
            <sz val="9"/>
            <color indexed="81"/>
            <rFont val="Segoe UI"/>
            <family val="2"/>
          </rPr>
          <t>Indicar o somatório de meses/estudantes.
Ex: 1 estudante co-orientado por 12 meses e 1 estudante orientado por 5 meses. O nº a ser indicado será "17". (1x12 + 1 x 5)</t>
        </r>
      </text>
    </comment>
    <comment ref="C77" authorId="0" shapeId="0">
      <text>
        <r>
          <rPr>
            <b/>
            <sz val="9"/>
            <color indexed="81"/>
            <rFont val="Segoe UI"/>
            <family val="2"/>
          </rPr>
          <t>Indicar o somatório de meses/estudantes.
Ex: 1 estudante orientado por 12 meses e 1 estudante orientado por 5 meses. O nº a ser indicado será "17". (1x12 + 1 x 5)</t>
        </r>
      </text>
    </comment>
    <comment ref="C78" authorId="0" shapeId="0">
      <text>
        <r>
          <rPr>
            <b/>
            <sz val="9"/>
            <color indexed="81"/>
            <rFont val="Segoe UI"/>
            <family val="2"/>
          </rPr>
          <t>Indicar o somatório de meses/grupo de 4 estudantes.
Ex: a) 1 grupo orientado por 12 meses e 1 grupo orientado por 5 meses. O nº a ser indicado será "17". (1x12 + 1 x 5); ou
b) 2 grupos (mínimo de 8 estudantes) orientados em 9 meses. O nº a ser indicado será "18". (2 x 9).</t>
        </r>
      </text>
    </comment>
    <comment ref="C79" authorId="0" shapeId="0">
      <text>
        <r>
          <rPr>
            <b/>
            <sz val="9"/>
            <color indexed="81"/>
            <rFont val="Segoe UI"/>
            <family val="2"/>
          </rPr>
          <t>Indicar o somatório de meses/estudantes.
Ex: 1 estudante orientado por 12 meses e 1 estudante orientado por 5 meses. O nº a ser indicado será "17". (1x12 + 1 x 5)</t>
        </r>
      </text>
    </comment>
    <comment ref="C80"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81" authorId="0" shapeId="0">
      <text>
        <r>
          <rPr>
            <b/>
            <sz val="9"/>
            <color indexed="81"/>
            <rFont val="Segoe UI"/>
            <family val="2"/>
          </rPr>
          <t>Indicar o somatório de meses/estudantes.
Ex: 1 estudante orientado por 12 meses e 1 estudante orientado por 5 meses. O nº a ser indicado será "17". (1x12 + 1 x 5)</t>
        </r>
      </text>
    </comment>
    <comment ref="C82"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83" authorId="0" shapeId="0">
      <text>
        <r>
          <rPr>
            <b/>
            <sz val="9"/>
            <color indexed="81"/>
            <rFont val="Segoe UI"/>
            <family val="2"/>
          </rPr>
          <t>Indicar o somatório de meses/estagiário.
Ex: 1 estagiário supervisionado por 12 meses e 1 estagiário supervisionado por 5 meses. O nº a ser indicado será "17". (1x12 + 1 x 5)</t>
        </r>
      </text>
    </comment>
    <comment ref="C119" authorId="0" shapeId="0">
      <text>
        <r>
          <rPr>
            <b/>
            <sz val="9"/>
            <color indexed="81"/>
            <rFont val="Segoe UI"/>
            <family val="2"/>
          </rPr>
          <t>informar o somatório de horas-atividade comprovada.
Ex: 1 palestre de 1 hora, uma conferência de 2 horas, 1 palestra de 1/2 hora. O somatório será "3,5" horas.</t>
        </r>
      </text>
    </comment>
    <comment ref="C120" authorId="0" shapeId="0">
      <text>
        <r>
          <rPr>
            <b/>
            <sz val="9"/>
            <color indexed="81"/>
            <rFont val="Segoe UI"/>
            <family val="2"/>
          </rPr>
          <t>indicar o somatório total de horas de serviço prestado.</t>
        </r>
      </text>
    </comment>
  </commentList>
</comments>
</file>

<file path=xl/sharedStrings.xml><?xml version="1.0" encoding="utf-8"?>
<sst xmlns="http://schemas.openxmlformats.org/spreadsheetml/2006/main" count="758" uniqueCount="300">
  <si>
    <t>SIAPE</t>
  </si>
  <si>
    <t>Unidade Universitária</t>
  </si>
  <si>
    <t>nível</t>
  </si>
  <si>
    <t>0,75 ponto para cada 04 horas-aula</t>
  </si>
  <si>
    <t>atividade</t>
  </si>
  <si>
    <t>referência</t>
  </si>
  <si>
    <t>quantidade apresentada</t>
  </si>
  <si>
    <t>pontuação solicitada</t>
  </si>
  <si>
    <t>II - desempenho didático:</t>
  </si>
  <si>
    <t>I - atividades de ensino na educação superior na UFOB ou em outras IES públicas, neste caso, aprovada pelo Consuni ou por instância competente com delegação e sem percepção de remuneração adicional:</t>
  </si>
  <si>
    <t>III – orientação de estudantes na UFOB ou, no caso de orientação em outras IES públicas, aprovada pelo Consuni ou por instância competente com delegação:</t>
  </si>
  <si>
    <t>0,45 ponto para cada estudante</t>
  </si>
  <si>
    <t>0,15 ponto para cada estudante</t>
  </si>
  <si>
    <t xml:space="preserve"> 0,30 ponto por mês de orientação de estudante</t>
  </si>
  <si>
    <t>0,15 ponto por mês de co-orientação de estudante</t>
  </si>
  <si>
    <t xml:space="preserve"> 0,15 ponto por mês de orientação de estudante</t>
  </si>
  <si>
    <t xml:space="preserve"> 0,15 ponto por mês de orientação para cada grupo de 4 estudantes</t>
  </si>
  <si>
    <t xml:space="preserve"> 0,10 ponto por mês de acompanhamento efetivo</t>
  </si>
  <si>
    <t>0,40 ponto por mês de orientação</t>
  </si>
  <si>
    <t xml:space="preserve"> 0,50 ponto por mês de orientação</t>
  </si>
  <si>
    <t>0,20 ponto por mês de co-orientação</t>
  </si>
  <si>
    <t xml:space="preserve"> 0,25 ponto por mês de co-orientação</t>
  </si>
  <si>
    <t>0,25 ponto por mês de supervisão</t>
  </si>
  <si>
    <t>IV - participação em bancas examinadoras:</t>
  </si>
  <si>
    <t>  0,30 ponto por turma supervisionada</t>
  </si>
  <si>
    <t>VI - produção científica, de inovação, técnica ou artística, relacionada à atividade desenvolvida na área de atuação do docente:</t>
  </si>
  <si>
    <t>VII - atividade de extensão à comunidade, de cursos e de serviços:</t>
  </si>
  <si>
    <t xml:space="preserve">VIII – atividade de pesquisa, relacionada a projetos de pesquisa, criação e inovação: </t>
  </si>
  <si>
    <t>IX – Exercício de funções de direção, vice-direção, coordenação, vice-coordenação, assessoramento e chefia:</t>
  </si>
  <si>
    <t>X - Representação, exceto se contemplado no item anterior, sendo que, no caso de membro suplente, considerar um quarto da pontuação:</t>
  </si>
  <si>
    <t>quantidade TOTAL apresentada</t>
  </si>
  <si>
    <t xml:space="preserve"> 0,20 ponto para cada participação</t>
  </si>
  <si>
    <t>0,30 ponto para cada participação</t>
  </si>
  <si>
    <t>0,50 ponto para cada participação</t>
  </si>
  <si>
    <t>0,60 ponto para cada participação</t>
  </si>
  <si>
    <t>1,00 ponto para cada participação</t>
  </si>
  <si>
    <t>2,00 pontos para cada participação</t>
  </si>
  <si>
    <t xml:space="preserve">0,50 ponto para cada participação </t>
  </si>
  <si>
    <t xml:space="preserve">0,10 ponto para cada participação </t>
  </si>
  <si>
    <t xml:space="preserve">0,1 ponto por hora </t>
  </si>
  <si>
    <t>0,6 ponto por mês</t>
  </si>
  <si>
    <t>0,1 ponto por hora-aula</t>
  </si>
  <si>
    <t xml:space="preserve"> 5 pontos</t>
  </si>
  <si>
    <t>10 pontos</t>
  </si>
  <si>
    <t>20 pontos</t>
  </si>
  <si>
    <t>40 pontos</t>
  </si>
  <si>
    <t>30 pontos</t>
  </si>
  <si>
    <t xml:space="preserve">16,5 pontos </t>
  </si>
  <si>
    <t xml:space="preserve">3 pontos </t>
  </si>
  <si>
    <t>0,5 ponto</t>
  </si>
  <si>
    <t>0,8 ponto</t>
  </si>
  <si>
    <t>0,2 ponto</t>
  </si>
  <si>
    <t>0,3 ponto</t>
  </si>
  <si>
    <t>5,0 pontos</t>
  </si>
  <si>
    <t>5 pontos</t>
  </si>
  <si>
    <t>2 pontos</t>
  </si>
  <si>
    <t>10,0 pontos</t>
  </si>
  <si>
    <t>1,0 ponto</t>
  </si>
  <si>
    <t>3,0 pontos</t>
  </si>
  <si>
    <t>0,1 ponto</t>
  </si>
  <si>
    <t>1/24 (um vinte e quatro avos) da pontuação necessária para fins da progressão ou promoção pretendida, por mês de exercício</t>
  </si>
  <si>
    <t>1/25 (um vinte e cinco avos) da pontuação necessária para fins da progressão ou promoção pretendida, por mês de exercício</t>
  </si>
  <si>
    <t>1/28 (um vinte e oito avos) da pontuação necessária para fins da progressão ou promoção pretendida, por mês de exercício</t>
  </si>
  <si>
    <t>1/36 (um trinta e seis avos) da pontuação necessária para fins da progressão ou promoção pretendida, por mês de exercício</t>
  </si>
  <si>
    <t xml:space="preserve">1/48 (um quarenta e oito avos) da pontuação necessária para fins da progressão ou promoção pretendida, por mês de exercício </t>
  </si>
  <si>
    <t>0,30 ponto por mês de representação</t>
  </si>
  <si>
    <t>0,10 ponto por mês de representação</t>
  </si>
  <si>
    <t xml:space="preserve">0,10 ponto por mês de representação </t>
  </si>
  <si>
    <t xml:space="preserve"> 0,20 ponto por mês</t>
  </si>
  <si>
    <t xml:space="preserve"> 0,40 ponto por mês</t>
  </si>
  <si>
    <t>0,20 ponto</t>
  </si>
  <si>
    <t>0,20 ponto por mês</t>
  </si>
  <si>
    <t>0,40 ponto por mês</t>
  </si>
  <si>
    <t>  0,10 ponto por mês</t>
  </si>
  <si>
    <t>0,50 ponto por semestre</t>
  </si>
  <si>
    <t>1,00 ponto por participação</t>
  </si>
  <si>
    <t>0,50 ponto por participação</t>
  </si>
  <si>
    <t>0,30 ponto</t>
  </si>
  <si>
    <t>0,50 ponto</t>
  </si>
  <si>
    <t>4,0 pontos</t>
  </si>
  <si>
    <t>2,0 pontos</t>
  </si>
  <si>
    <t>quantidade de semestres avaliados positivamente</t>
  </si>
  <si>
    <t>quantidade de participações apresentada</t>
  </si>
  <si>
    <t>1,0 ponto por coordenação</t>
  </si>
  <si>
    <t xml:space="preserve"> 0,5 ponto por participação</t>
  </si>
  <si>
    <t>3,0 pontos por coordenação</t>
  </si>
  <si>
    <t>1,5 pontos por participação</t>
  </si>
  <si>
    <t xml:space="preserve"> 5,0 pontos por coordenação</t>
  </si>
  <si>
    <t xml:space="preserve"> 2,5 pontos por participação</t>
  </si>
  <si>
    <t>6,0 pontos por coordenação</t>
  </si>
  <si>
    <t>6,0 pontos por coordenação ou vice</t>
  </si>
  <si>
    <t>  3,0 pontos por colaboração</t>
  </si>
  <si>
    <t xml:space="preserve"> 2,0 pontos por coordenação</t>
  </si>
  <si>
    <t>1,0 ponto por colaboração</t>
  </si>
  <si>
    <t>0,1 ponto para cada 10 horas de serviço prestado</t>
  </si>
  <si>
    <t>0,2 ponto por cada 8 horas hora de serviço prestado</t>
  </si>
  <si>
    <t>nº de identificação do(s) documento(s) comprobatório apresentado(s)</t>
  </si>
  <si>
    <t>pontuação concedida pelo avaliador após análise do processo</t>
  </si>
  <si>
    <t>Observações do solicitante</t>
  </si>
  <si>
    <t>Observações do avaliador</t>
  </si>
  <si>
    <r>
      <t>b)</t>
    </r>
    <r>
      <rPr>
        <sz val="8"/>
        <rFont val="Times New Roman"/>
        <family val="1"/>
      </rPr>
      <t>     </t>
    </r>
    <r>
      <rPr>
        <sz val="8"/>
        <rFont val="Calibri"/>
        <family val="2"/>
      </rPr>
      <t>atividades presenciais, desenvolvidas durante a Escola de Estudos Temáticos, até o limite máximo de 6,0 pontos.</t>
    </r>
  </si>
  <si>
    <r>
      <t>c)</t>
    </r>
    <r>
      <rPr>
        <sz val="8"/>
        <rFont val="Times New Roman"/>
        <family val="1"/>
      </rPr>
      <t>     </t>
    </r>
    <r>
      <rPr>
        <sz val="8"/>
        <rFont val="Calibri"/>
        <family val="2"/>
      </rPr>
      <t>turma supervisionada em estágio curricular ou residência acadêmico-profissional.</t>
    </r>
  </si>
  <si>
    <r>
      <t>a)</t>
    </r>
    <r>
      <rPr>
        <sz val="8"/>
        <rFont val="Times New Roman"/>
        <family val="1"/>
      </rPr>
      <t xml:space="preserve">      </t>
    </r>
    <r>
      <rPr>
        <sz val="8"/>
        <rFont val="Calibri"/>
        <family val="2"/>
      </rPr>
      <t>avaliação semestral aplicada aos estudantes regularmente matriculados, conforme critérios estabelecidos pela UFOB, em instrumento próprio;</t>
    </r>
  </si>
  <si>
    <r>
      <t>a)</t>
    </r>
    <r>
      <rPr>
        <sz val="8"/>
        <rFont val="Times New Roman"/>
        <family val="1"/>
      </rPr>
      <t xml:space="preserve">      orientação de </t>
    </r>
    <r>
      <rPr>
        <sz val="8"/>
        <rFont val="Calibri"/>
        <family val="2"/>
      </rPr>
      <t xml:space="preserve">estudante em Trabalho de Conclusão de Curso de Graduação, curso de Pós-Graduação </t>
    </r>
    <r>
      <rPr>
        <i/>
        <sz val="8"/>
        <rFont val="Calibri"/>
        <family val="2"/>
      </rPr>
      <t>Lato Sensu</t>
    </r>
    <r>
      <rPr>
        <sz val="8"/>
        <rFont val="Calibri"/>
        <family val="2"/>
      </rPr>
      <t xml:space="preserve"> ou em Estágio Curricular e Extracurricular de Curso de Graduação, até o limite máximo de 3,6 pontos;</t>
    </r>
  </si>
  <si>
    <r>
      <t>b)</t>
    </r>
    <r>
      <rPr>
        <sz val="8"/>
        <rFont val="Times New Roman"/>
        <family val="1"/>
      </rPr>
      <t xml:space="preserve">      co-orientação de </t>
    </r>
    <r>
      <rPr>
        <sz val="8"/>
        <rFont val="Calibri"/>
        <family val="2"/>
      </rPr>
      <t xml:space="preserve">estudante em Trabalho de Conclusão de Curso de Graduação, curso de Pós-Graduação </t>
    </r>
    <r>
      <rPr>
        <i/>
        <sz val="8"/>
        <rFont val="Calibri"/>
        <family val="2"/>
      </rPr>
      <t>Lato Sensu</t>
    </r>
    <r>
      <rPr>
        <sz val="8"/>
        <rFont val="Calibri"/>
        <family val="2"/>
      </rPr>
      <t xml:space="preserve"> ou em Estágio Curricular de Curso de Graduação, até o limite máximo de 1,5 ponto;</t>
    </r>
  </si>
  <si>
    <r>
      <t>c)</t>
    </r>
    <r>
      <rPr>
        <sz val="8"/>
        <rFont val="Times New Roman"/>
        <family val="1"/>
      </rPr>
      <t xml:space="preserve">      orientação de </t>
    </r>
    <r>
      <rPr>
        <sz val="8"/>
        <rFont val="Calibri"/>
        <family val="2"/>
      </rPr>
      <t>estudante, bolsista ou voluntário, em programa Institucional de Bolsa de Iniciação Científica, Iniciação Tecnológica, Iniciação à Extensão, Monitoria Institucional ou Similar;</t>
    </r>
  </si>
  <si>
    <r>
      <t>d)</t>
    </r>
    <r>
      <rPr>
        <sz val="8"/>
        <rFont val="Times New Roman"/>
        <family val="1"/>
      </rPr>
      <t xml:space="preserve">      </t>
    </r>
    <r>
      <rPr>
        <sz val="8"/>
        <rFont val="Calibri"/>
        <family val="2"/>
      </rPr>
      <t>co-orientação de estudante, bolsista ou voluntário, em programa Institucional de Bolsa de Iniciação Científica, Iniciação Tecnológica, Iniciação à Extensão ou Similar;</t>
    </r>
  </si>
  <si>
    <r>
      <t>e)</t>
    </r>
    <r>
      <rPr>
        <sz val="8"/>
        <rFont val="Times New Roman"/>
        <family val="1"/>
      </rPr>
      <t>     </t>
    </r>
    <r>
      <rPr>
        <sz val="8"/>
        <rFont val="Calibri"/>
        <family val="2"/>
      </rPr>
      <t>orientação de estudante vinculado à projeto de pesquisa, extensão ou monitoria de ensino, devidamente aprovado e cadastrado pela UFOB, exceto se contabilizado nos itens anteriores;</t>
    </r>
  </si>
  <si>
    <r>
      <t>f)</t>
    </r>
    <r>
      <rPr>
        <sz val="8"/>
        <rFont val="Times New Roman"/>
        <family val="1"/>
      </rPr>
      <t xml:space="preserve">       </t>
    </r>
    <r>
      <rPr>
        <sz val="8"/>
        <rFont val="Calibri"/>
        <family val="2"/>
      </rPr>
      <t>orientação para cada grupo de 4 estudantes em Programa Institucional de Bolsa de Iniciação à Docência, Programa de Educação Tutorial, Programa de Educação pelo Trabalho ou equivalente;</t>
    </r>
  </si>
  <si>
    <r>
      <t>g)</t>
    </r>
    <r>
      <rPr>
        <sz val="8"/>
        <rFont val="Times New Roman"/>
        <family val="1"/>
      </rPr>
      <t>     </t>
    </r>
    <r>
      <rPr>
        <sz val="8"/>
        <rFont val="Calibri"/>
        <family val="2"/>
      </rPr>
      <t>acompanhamento efetivo a grupo de estudantes em orientação acadêmica, conforme normatização específica da UFOB;</t>
    </r>
  </si>
  <si>
    <r>
      <t>h)</t>
    </r>
    <r>
      <rPr>
        <sz val="8"/>
        <rFont val="Times New Roman"/>
        <family val="1"/>
      </rPr>
      <t xml:space="preserve">      </t>
    </r>
    <r>
      <rPr>
        <sz val="8"/>
        <rFont val="Calibri"/>
        <family val="2"/>
      </rPr>
      <t>orientação de estudante em curso de mestrado;</t>
    </r>
  </si>
  <si>
    <r>
      <t>i)</t>
    </r>
    <r>
      <rPr>
        <sz val="8"/>
        <rFont val="Times New Roman"/>
        <family val="1"/>
      </rPr>
      <t>      </t>
    </r>
    <r>
      <rPr>
        <sz val="8"/>
        <rFont val="Calibri"/>
        <family val="2"/>
      </rPr>
      <t>co-orientação de estudante em curso de mestrado;</t>
    </r>
  </si>
  <si>
    <r>
      <t>j)</t>
    </r>
    <r>
      <rPr>
        <sz val="8"/>
        <rFont val="Times New Roman"/>
        <family val="1"/>
      </rPr>
      <t xml:space="preserve">        </t>
    </r>
    <r>
      <rPr>
        <sz val="8"/>
        <rFont val="Calibri"/>
        <family val="2"/>
      </rPr>
      <t>orientação de estudante em curso de doutorado;</t>
    </r>
  </si>
  <si>
    <r>
      <t>k)</t>
    </r>
    <r>
      <rPr>
        <sz val="8"/>
        <rFont val="Times New Roman"/>
        <family val="1"/>
      </rPr>
      <t xml:space="preserve">      </t>
    </r>
    <r>
      <rPr>
        <sz val="8"/>
        <rFont val="Calibri"/>
        <family val="2"/>
      </rPr>
      <t>co-orientação de estudante em curso de doutorado;</t>
    </r>
  </si>
  <si>
    <r>
      <t>l)</t>
    </r>
    <r>
      <rPr>
        <sz val="8"/>
        <rFont val="Times New Roman"/>
        <family val="1"/>
      </rPr>
      <t>       </t>
    </r>
    <r>
      <rPr>
        <sz val="8"/>
        <rFont val="Calibri"/>
        <family val="2"/>
      </rPr>
      <t>supervisão de estagiário em pós-doutoramento.</t>
    </r>
  </si>
  <si>
    <r>
      <t>a)</t>
    </r>
    <r>
      <rPr>
        <sz val="8"/>
        <rFont val="Times New Roman"/>
        <family val="1"/>
      </rPr>
      <t>     participação</t>
    </r>
    <r>
      <rPr>
        <sz val="8"/>
        <rFont val="Calibri"/>
        <family val="2"/>
      </rPr>
      <t xml:space="preserve"> em banca examinadora de trabalho de conclusão de curso de graduação ou pós-graduação lato sensu, exceto na qualidade de orientador ou de co-orientador, até o limite máximo de 2 pontos;</t>
    </r>
  </si>
  <si>
    <r>
      <t>b)</t>
    </r>
    <r>
      <rPr>
        <sz val="8"/>
        <rFont val="Times New Roman"/>
        <family val="1"/>
      </rPr>
      <t>      participação</t>
    </r>
    <r>
      <rPr>
        <sz val="8"/>
        <rFont val="Calibri"/>
        <family val="2"/>
      </rPr>
      <t xml:space="preserve"> em banca examinadora de qualificação de mestrado, exceto na qualidade de orientador ou de co-orientador;</t>
    </r>
  </si>
  <si>
    <r>
      <t>c)</t>
    </r>
    <r>
      <rPr>
        <sz val="8"/>
        <rFont val="Times New Roman"/>
        <family val="1"/>
      </rPr>
      <t>      participação</t>
    </r>
    <r>
      <rPr>
        <sz val="8"/>
        <rFont val="Calibri"/>
        <family val="2"/>
      </rPr>
      <t xml:space="preserve"> em banca examinadora de dissertação de mestrado, exceto na qualidade de orientador ou de co-orientador;</t>
    </r>
  </si>
  <si>
    <r>
      <t>d)</t>
    </r>
    <r>
      <rPr>
        <sz val="8"/>
        <rFont val="Times New Roman"/>
        <family val="1"/>
      </rPr>
      <t xml:space="preserve">      </t>
    </r>
    <r>
      <rPr>
        <sz val="8"/>
        <rFont val="Calibri"/>
        <family val="2"/>
      </rPr>
      <t xml:space="preserve"> participação em banca examinadora de qualificação de doutorado, exceto na qualidade de orientador ou de co-orientador;</t>
    </r>
  </si>
  <si>
    <r>
      <t>e)</t>
    </r>
    <r>
      <rPr>
        <sz val="8"/>
        <rFont val="Times New Roman"/>
        <family val="1"/>
      </rPr>
      <t xml:space="preserve">      </t>
    </r>
    <r>
      <rPr>
        <sz val="8"/>
        <rFont val="Calibri"/>
        <family val="2"/>
      </rPr>
      <t xml:space="preserve"> participação em banca examinadora de tese de doutorado, exceto na qualidade de orientador ou de co-orientador;</t>
    </r>
  </si>
  <si>
    <r>
      <t>f)</t>
    </r>
    <r>
      <rPr>
        <sz val="8"/>
        <rFont val="Times New Roman"/>
        <family val="1"/>
      </rPr>
      <t>       participação</t>
    </r>
    <r>
      <rPr>
        <sz val="8"/>
        <rFont val="Calibri"/>
        <family val="2"/>
      </rPr>
      <t xml:space="preserve"> em banca examinadora para concurso público para Professor do Magistério Superior;</t>
    </r>
  </si>
  <si>
    <r>
      <t>g)</t>
    </r>
    <r>
      <rPr>
        <sz val="8"/>
        <rFont val="Times New Roman"/>
        <family val="1"/>
      </rPr>
      <t xml:space="preserve">      participação </t>
    </r>
    <r>
      <rPr>
        <sz val="8"/>
        <rFont val="Calibri"/>
        <family val="2"/>
      </rPr>
      <t>em banca examinadora para processo seletivo simplificado para o Professor do Magistério Superior;</t>
    </r>
  </si>
  <si>
    <r>
      <t>h)</t>
    </r>
    <r>
      <rPr>
        <sz val="8"/>
        <rFont val="Times New Roman"/>
        <family val="1"/>
      </rPr>
      <t xml:space="preserve">      participação </t>
    </r>
    <r>
      <rPr>
        <sz val="8"/>
        <rFont val="Calibri"/>
        <family val="2"/>
      </rPr>
      <t>em banca examinadora em concursos diferentes dos descritos acima, no âmbito das IES, até o limite máximo de 1,0 ponto.</t>
    </r>
  </si>
  <si>
    <r>
      <t xml:space="preserve">V - cursos ou estágios de aperfeiçoamento, especialização e atualização, bem como obtenção de créditos e títulos de pós-graduação </t>
    </r>
    <r>
      <rPr>
        <b/>
        <i/>
        <sz val="8"/>
        <rFont val="Calibri"/>
        <family val="2"/>
      </rPr>
      <t>stricto sensu</t>
    </r>
    <r>
      <rPr>
        <b/>
        <sz val="8"/>
        <rFont val="Calibri"/>
        <family val="2"/>
      </rPr>
      <t>, exceto quando contabilizados para fins de promoção acelerada:</t>
    </r>
  </si>
  <si>
    <r>
      <t>a)</t>
    </r>
    <r>
      <rPr>
        <sz val="8"/>
        <rFont val="Times New Roman"/>
        <family val="1"/>
      </rPr>
      <t>     </t>
    </r>
    <r>
      <rPr>
        <sz val="8"/>
        <rFont val="Calibri"/>
        <family val="2"/>
      </rPr>
      <t>autoria ou co-autoria de artigo publicado em periódico ou produção artística, Qualis ou Qualis Artístico nos estratos A1, A2 ou B1;</t>
    </r>
  </si>
  <si>
    <r>
      <t>b)</t>
    </r>
    <r>
      <rPr>
        <sz val="8"/>
        <rFont val="Times New Roman"/>
        <family val="1"/>
      </rPr>
      <t>     </t>
    </r>
    <r>
      <rPr>
        <sz val="8"/>
        <rFont val="Calibri"/>
        <family val="2"/>
      </rPr>
      <t>autoria ou co-autoria de artigo publicado em periódico ou produção artística Qualis ou Qualis Artístico nos estratos B2, B3 e B4;</t>
    </r>
  </si>
  <si>
    <r>
      <t>c)</t>
    </r>
    <r>
      <rPr>
        <sz val="8"/>
        <rFont val="Times New Roman"/>
        <family val="1"/>
      </rPr>
      <t>     </t>
    </r>
    <r>
      <rPr>
        <sz val="8"/>
        <rFont val="Calibri"/>
        <family val="2"/>
      </rPr>
      <t>autoria ou co-autoria de artigo publicado em periódico ou produção artística Qualis ou Qualis Artístico nos estratos B5 e C;</t>
    </r>
  </si>
  <si>
    <r>
      <t>d)</t>
    </r>
    <r>
      <rPr>
        <sz val="8"/>
        <rFont val="Times New Roman"/>
        <family val="1"/>
      </rPr>
      <t xml:space="preserve">      </t>
    </r>
    <r>
      <rPr>
        <sz val="8"/>
        <rFont val="Calibri"/>
        <family val="2"/>
      </rPr>
      <t>autoria ou co-autoria de trabalho completo ou resumo expandido publicado em anais/livro de resumos de evento nacional até o limite máximo de 4 pontos;</t>
    </r>
  </si>
  <si>
    <r>
      <t>e)</t>
    </r>
    <r>
      <rPr>
        <sz val="8"/>
        <rFont val="Times New Roman"/>
        <family val="1"/>
      </rPr>
      <t xml:space="preserve">      </t>
    </r>
    <r>
      <rPr>
        <sz val="8"/>
        <rFont val="Calibri"/>
        <family val="2"/>
      </rPr>
      <t>autoria ou co-autoria de trabalho completo ou resumo expandido publicado em anais/livro de resumos de evento internacional até o limite máximo de 4 pontos;</t>
    </r>
  </si>
  <si>
    <r>
      <t>f)</t>
    </r>
    <r>
      <rPr>
        <sz val="8"/>
        <rFont val="Times New Roman"/>
        <family val="1"/>
      </rPr>
      <t xml:space="preserve">       </t>
    </r>
    <r>
      <rPr>
        <sz val="8"/>
        <rFont val="Calibri"/>
        <family val="2"/>
      </rPr>
      <t>autoria ou co-autoria de resumo publicado em anais/livro de resumos de evento nacional até o limite máximo de 1 ponto;</t>
    </r>
  </si>
  <si>
    <r>
      <t>g)</t>
    </r>
    <r>
      <rPr>
        <sz val="8"/>
        <rFont val="Times New Roman"/>
        <family val="1"/>
      </rPr>
      <t xml:space="preserve">      </t>
    </r>
    <r>
      <rPr>
        <sz val="8"/>
        <rFont val="Calibri"/>
        <family val="2"/>
      </rPr>
      <t>autoria ou co-autoria de resumo publicado em anais/livro de resumos de evento internacional até o limite máximo de 1,5 ponto;</t>
    </r>
  </si>
  <si>
    <r>
      <t>h)</t>
    </r>
    <r>
      <rPr>
        <sz val="8"/>
        <rFont val="Times New Roman"/>
        <family val="1"/>
      </rPr>
      <t xml:space="preserve">      </t>
    </r>
    <r>
      <rPr>
        <sz val="8"/>
        <rFont val="Calibri"/>
        <family val="2"/>
      </rPr>
      <t>premiação de trabalho científico ou artístico emitido por entidade científica, artística ou cultural;</t>
    </r>
  </si>
  <si>
    <r>
      <t>i)</t>
    </r>
    <r>
      <rPr>
        <sz val="8"/>
        <rFont val="Times New Roman"/>
        <family val="1"/>
      </rPr>
      <t xml:space="preserve">        </t>
    </r>
    <r>
      <rPr>
        <sz val="8"/>
        <rFont val="Calibri"/>
        <family val="2"/>
      </rPr>
      <t>premiação de trabalho científico ou artístico emitido em congressos, encontros ou similares;</t>
    </r>
  </si>
  <si>
    <r>
      <t>k)</t>
    </r>
    <r>
      <rPr>
        <sz val="8"/>
        <rFont val="Times New Roman"/>
        <family val="1"/>
      </rPr>
      <t xml:space="preserve">      </t>
    </r>
    <r>
      <rPr>
        <sz val="8"/>
        <rFont val="Calibri"/>
        <family val="2"/>
      </rPr>
      <t>autoria ou co-autoria de livro em 1ª edição, contendo ISBN (</t>
    </r>
    <r>
      <rPr>
        <i/>
        <sz val="8"/>
        <rFont val="Calibri"/>
        <family val="2"/>
      </rPr>
      <t>International Standard Book Number</t>
    </r>
    <r>
      <rPr>
        <sz val="8"/>
        <rFont val="Calibri"/>
        <family val="2"/>
      </rPr>
      <t>) ou ISSN (</t>
    </r>
    <r>
      <rPr>
        <i/>
        <sz val="8"/>
        <rFont val="Calibri"/>
        <family val="2"/>
      </rPr>
      <t>International Standard Serial Number</t>
    </r>
    <r>
      <rPr>
        <sz val="8"/>
        <rFont val="Calibri"/>
        <family val="2"/>
      </rPr>
      <t>), com no mínimo 50 páginas, publicado por editora universitária filiada à ABEU (Associação Brasileira de Editoras Universitárias) ou por editora com Conselho Editorial e catálogo de publicações;</t>
    </r>
  </si>
  <si>
    <r>
      <t>l)</t>
    </r>
    <r>
      <rPr>
        <sz val="8"/>
        <rFont val="Times New Roman"/>
        <family val="1"/>
      </rPr>
      <t xml:space="preserve">        </t>
    </r>
    <r>
      <rPr>
        <sz val="8"/>
        <rFont val="Calibri"/>
        <family val="2"/>
      </rPr>
      <t>autoria ou co-autoria de revisão ou nova edição de livro, contendo ISBN ou ISSN, com no mínimo 50 páginas, publicado por editora universitária filiada à ABEU ou por editora com Conselho Editorial e catálogo de publicações;</t>
    </r>
  </si>
  <si>
    <r>
      <t>m)</t>
    </r>
    <r>
      <rPr>
        <sz val="8"/>
        <rFont val="Times New Roman"/>
        <family val="1"/>
      </rPr>
      <t>  </t>
    </r>
    <r>
      <rPr>
        <sz val="8"/>
        <rFont val="Calibri"/>
        <family val="2"/>
      </rPr>
      <t>autoria ou co-autoria de capítulo de livro, em 1ª edição, contendo ISBN ou ISSN, publicado por editora universitária filiada à ABEU ou por editora com Conselho Editorial e catálogo de publicações;</t>
    </r>
  </si>
  <si>
    <r>
      <t>n)</t>
    </r>
    <r>
      <rPr>
        <sz val="8"/>
        <rFont val="Times New Roman"/>
        <family val="1"/>
      </rPr>
      <t xml:space="preserve">      </t>
    </r>
    <r>
      <rPr>
        <sz val="8"/>
        <rFont val="Calibri"/>
        <family val="2"/>
      </rPr>
      <t>autoria ou co-autoria de revisão ou nova edição de capítulo de livro, contendo ISBN ou ISSN, com no mínimo 50 páginas, publicado por editora universitária filiada à ABEU ou por editora com Conselho Editorial e catálogo de publicações;</t>
    </r>
  </si>
  <si>
    <r>
      <t>o)</t>
    </r>
    <r>
      <rPr>
        <sz val="8"/>
        <rFont val="Times New Roman"/>
        <family val="1"/>
      </rPr>
      <t xml:space="preserve">      </t>
    </r>
    <r>
      <rPr>
        <sz val="8"/>
        <rFont val="Calibri"/>
        <family val="2"/>
      </rPr>
      <t>autoria ou co-autoria de livro, em 1ª edição ou revisão, contendo ISBN ou ISSN, com no mínimo 50 páginas, publicado por editora não enquadrada nos itens anteriores;</t>
    </r>
  </si>
  <si>
    <r>
      <t>p)</t>
    </r>
    <r>
      <rPr>
        <sz val="8"/>
        <rFont val="Times New Roman"/>
        <family val="1"/>
      </rPr>
      <t xml:space="preserve">      </t>
    </r>
    <r>
      <rPr>
        <sz val="8"/>
        <rFont val="Calibri"/>
        <family val="2"/>
      </rPr>
      <t>autoria ou co-autoria de livro ou capítulo de livro, em 1ª edição ou revisão, contendo ISBN ou ISSN, publicado por editora não enquadrada nos itens anteriores;</t>
    </r>
  </si>
  <si>
    <r>
      <t>q)</t>
    </r>
    <r>
      <rPr>
        <sz val="8"/>
        <rFont val="Times New Roman"/>
        <family val="1"/>
      </rPr>
      <t xml:space="preserve">      </t>
    </r>
    <r>
      <rPr>
        <sz val="8"/>
        <rFont val="Calibri"/>
        <family val="2"/>
      </rPr>
      <t>autoria de obra com ISRC (</t>
    </r>
    <r>
      <rPr>
        <i/>
        <sz val="8"/>
        <rFont val="Calibri"/>
        <family val="2"/>
      </rPr>
      <t>International Standard Recording Code</t>
    </r>
    <r>
      <rPr>
        <sz val="8"/>
        <rFont val="Calibri"/>
        <family val="2"/>
      </rPr>
      <t>);</t>
    </r>
  </si>
  <si>
    <r>
      <t>r)</t>
    </r>
    <r>
      <rPr>
        <sz val="8"/>
        <rFont val="Times New Roman"/>
        <family val="1"/>
      </rPr>
      <t xml:space="preserve">       </t>
    </r>
    <r>
      <rPr>
        <sz val="8"/>
        <rFont val="Calibri"/>
        <family val="2"/>
      </rPr>
      <t>vínculo como interprete ou produtor de obra com ISRC;</t>
    </r>
  </si>
  <si>
    <r>
      <t>s)</t>
    </r>
    <r>
      <rPr>
        <sz val="8"/>
        <rFont val="Times New Roman"/>
        <family val="1"/>
      </rPr>
      <t xml:space="preserve">       </t>
    </r>
    <r>
      <rPr>
        <sz val="8"/>
        <rFont val="Calibri"/>
        <family val="2"/>
      </rPr>
      <t>tradução de livro publicado, com no mínimo 50 páginas, relacionado à área de atuação do docente, contendo ISBN ou ISSN, publicado por editora universitária filiada à ABEU ou por editora com Conselho Editorial e catálogo de publicações;</t>
    </r>
  </si>
  <si>
    <r>
      <t>t)</t>
    </r>
    <r>
      <rPr>
        <sz val="8"/>
        <rFont val="Times New Roman"/>
        <family val="1"/>
      </rPr>
      <t xml:space="preserve">       </t>
    </r>
    <r>
      <rPr>
        <sz val="8"/>
        <rFont val="Calibri"/>
        <family val="2"/>
      </rPr>
      <t>tradução de capítulo de livro publicado, contendo ISBN ou ISSN, publicado por editora universitária filiada à ABEU ou por editora com Conselho Editorial e catálogo de publicações;</t>
    </r>
  </si>
  <si>
    <r>
      <t>u)</t>
    </r>
    <r>
      <rPr>
        <sz val="8"/>
        <rFont val="Times New Roman"/>
        <family val="1"/>
      </rPr>
      <t xml:space="preserve">      </t>
    </r>
    <r>
      <rPr>
        <sz val="8"/>
        <rFont val="Calibri"/>
        <family val="2"/>
      </rPr>
      <t>tradução de artigo publicado;</t>
    </r>
  </si>
  <si>
    <r>
      <t>v)</t>
    </r>
    <r>
      <rPr>
        <sz val="8"/>
        <rFont val="Times New Roman"/>
        <family val="1"/>
      </rPr>
      <t xml:space="preserve">      </t>
    </r>
    <r>
      <rPr>
        <sz val="8"/>
        <rFont val="Calibri"/>
        <family val="2"/>
      </rPr>
      <t>prefácio, posfácio, introdução ou apresentação de obra, até o limite máximo de 0,6 ponto;</t>
    </r>
  </si>
  <si>
    <r>
      <t>w)</t>
    </r>
    <r>
      <rPr>
        <sz val="8"/>
        <rFont val="Times New Roman"/>
        <family val="1"/>
      </rPr>
      <t xml:space="preserve">    </t>
    </r>
    <r>
      <rPr>
        <i/>
        <sz val="8"/>
        <rFont val="Calibri"/>
        <family val="2"/>
      </rPr>
      <t>software</t>
    </r>
    <r>
      <rPr>
        <sz val="8"/>
        <rFont val="Calibri"/>
        <family val="2"/>
      </rPr>
      <t>, marca, cultivar, produto, processo, desenho industrial ou técnica de transformação envolvendo bens e/ou serviços em que foram incluídas atividades de pesquisa e desenvolvimento, devidamente registrado;</t>
    </r>
  </si>
  <si>
    <r>
      <t>x)</t>
    </r>
    <r>
      <rPr>
        <sz val="8"/>
        <rFont val="Times New Roman"/>
        <family val="1"/>
      </rPr>
      <t xml:space="preserve">      </t>
    </r>
    <r>
      <rPr>
        <sz val="8"/>
        <rFont val="Calibri"/>
        <family val="2"/>
      </rPr>
      <t>autoria de cartas, mapas ou outros produtos cartográficos, provenientes atividades de pesquisa e desenvolvimento, até o limite máximo de 1,0 ponto.</t>
    </r>
  </si>
  <si>
    <r>
      <t>y)</t>
    </r>
    <r>
      <rPr>
        <sz val="8"/>
        <rFont val="Times New Roman"/>
        <family val="1"/>
      </rPr>
      <t xml:space="preserve">      </t>
    </r>
    <r>
      <rPr>
        <sz val="8"/>
        <rFont val="Calibri"/>
        <family val="2"/>
      </rPr>
      <t>manutenção de obra artística, referente a produtos conservados ou restaurados, seja em papel, vídeo, tela, meio digital ou outros;</t>
    </r>
  </si>
  <si>
    <r>
      <t>z)</t>
    </r>
    <r>
      <rPr>
        <sz val="8"/>
        <rFont val="Times New Roman"/>
        <family val="1"/>
      </rPr>
      <t xml:space="preserve">       </t>
    </r>
    <r>
      <rPr>
        <sz val="8"/>
        <rFont val="Calibri"/>
        <family val="2"/>
      </rPr>
      <t>produção de maquete, certificada, que tenha sido realizada como produção técnica proveniente de atividades de pesquisa e desenvolvimento;</t>
    </r>
  </si>
  <si>
    <r>
      <t>aa)</t>
    </r>
    <r>
      <rPr>
        <sz val="8"/>
        <rFont val="Times New Roman"/>
        <family val="1"/>
      </rPr>
      <t xml:space="preserve">  </t>
    </r>
    <r>
      <rPr>
        <sz val="8"/>
        <rFont val="Calibri"/>
        <family val="2"/>
      </rPr>
      <t>participação em programas de rádio ou TV, na forma de entrevista, mesa redonda e comentários até o limite máximo de 0,5 ponto;</t>
    </r>
  </si>
  <si>
    <r>
      <t>bb)</t>
    </r>
    <r>
      <rPr>
        <sz val="8"/>
        <rFont val="Times New Roman"/>
        <family val="1"/>
      </rPr>
      <t xml:space="preserve">  </t>
    </r>
    <r>
      <rPr>
        <sz val="8"/>
        <rFont val="Calibri"/>
        <family val="2"/>
      </rPr>
      <t>mini-curso, palestra, mesa-redonda ou curso de caráter técnico-científico ministrado em evento internacional, até o limite máximo de 3,0 pontos;</t>
    </r>
  </si>
  <si>
    <r>
      <t>dd)</t>
    </r>
    <r>
      <rPr>
        <sz val="8"/>
        <rFont val="Times New Roman"/>
        <family val="1"/>
      </rPr>
      <t xml:space="preserve">  </t>
    </r>
    <r>
      <rPr>
        <sz val="8"/>
        <rFont val="Calibri"/>
        <family val="2"/>
      </rPr>
      <t>pôster ou trabalho apresentado em sessão coordenada de caráter técnico-científico em evento internacional;</t>
    </r>
  </si>
  <si>
    <r>
      <t>ff)</t>
    </r>
    <r>
      <rPr>
        <sz val="8"/>
        <rFont val="Times New Roman"/>
        <family val="1"/>
      </rPr>
      <t xml:space="preserve">     </t>
    </r>
    <r>
      <rPr>
        <sz val="8"/>
        <rFont val="Calibri"/>
        <family val="2"/>
      </rPr>
      <t xml:space="preserve"> patente concedida a processo ou técnica de transformação envolvendo bens e/ou serviços em que foram incluídas atividades de pesquisa e desenvolvimento;</t>
    </r>
  </si>
  <si>
    <r>
      <t>gg)</t>
    </r>
    <r>
      <rPr>
        <sz val="8"/>
        <rFont val="Times New Roman"/>
        <family val="1"/>
      </rPr>
      <t xml:space="preserve">  </t>
    </r>
    <r>
      <rPr>
        <sz val="8"/>
        <rFont val="Calibri"/>
        <family val="2"/>
      </rPr>
      <t>relatório de pesquisa desenvolvida e devidamente aprovado e registrado pelas instâncias competentes da UFOB;</t>
    </r>
  </si>
  <si>
    <r>
      <t>hh)</t>
    </r>
    <r>
      <rPr>
        <sz val="8"/>
        <rFont val="Times New Roman"/>
        <family val="1"/>
      </rPr>
      <t xml:space="preserve">  </t>
    </r>
    <r>
      <rPr>
        <sz val="8"/>
        <rFont val="Calibri"/>
        <family val="2"/>
      </rPr>
      <t xml:space="preserve"> outra produção relevante, até o limite de 2,0 pontos.</t>
    </r>
  </si>
  <si>
    <r>
      <t>a)</t>
    </r>
    <r>
      <rPr>
        <sz val="8"/>
        <rFont val="Times New Roman"/>
        <family val="1"/>
      </rPr>
      <t>      coordenação</t>
    </r>
    <r>
      <rPr>
        <sz val="8"/>
        <rFont val="Calibri"/>
        <family val="2"/>
      </rPr>
      <t xml:space="preserve"> de ação de extensão, devidamente cadastrada no Órgão de Gestão de Extensão e Cultura, com duração de até 60 (sessenta) horas;</t>
    </r>
  </si>
  <si>
    <r>
      <t>b)</t>
    </r>
    <r>
      <rPr>
        <sz val="8"/>
        <rFont val="Times New Roman"/>
        <family val="1"/>
      </rPr>
      <t>     participação</t>
    </r>
    <r>
      <rPr>
        <sz val="8"/>
        <rFont val="Calibri"/>
        <family val="2"/>
      </rPr>
      <t xml:space="preserve"> como membro de equipe de ação de extensão, devidamente cadastrada no Órgão de gestão de Extensão e Cultura, com duração de até 60 (sessenta) horas, exceto se na condição de coordenador ou vice coordenador;</t>
    </r>
  </si>
  <si>
    <r>
      <t>c)</t>
    </r>
    <r>
      <rPr>
        <sz val="8"/>
        <rFont val="Times New Roman"/>
        <family val="1"/>
      </rPr>
      <t>      coordenação</t>
    </r>
    <r>
      <rPr>
        <sz val="8"/>
        <rFont val="Calibri"/>
        <family val="2"/>
      </rPr>
      <t xml:space="preserve"> de ação de extensão, devidamente cadastrada no Órgão de gestão de Extensão e Cultura, com duração de 61 (sessenta e uma) até 180 (cento e oitenta) horas;</t>
    </r>
  </si>
  <si>
    <r>
      <t>d)</t>
    </r>
    <r>
      <rPr>
        <sz val="8"/>
        <rFont val="Times New Roman"/>
        <family val="1"/>
      </rPr>
      <t>      participação</t>
    </r>
    <r>
      <rPr>
        <sz val="8"/>
        <rFont val="Calibri"/>
        <family val="2"/>
      </rPr>
      <t xml:space="preserve"> de ação de extensão, devidamente cadastrada no Órgão de gestão de Extensão e Cultura, com duração de 61 (sessenta e uma) até 180 (cento e oitenta) horas, exceto se na condição de coordenador ou vice coordenador;</t>
    </r>
  </si>
  <si>
    <r>
      <t>e)</t>
    </r>
    <r>
      <rPr>
        <sz val="8"/>
        <rFont val="Times New Roman"/>
        <family val="1"/>
      </rPr>
      <t>     coordenação</t>
    </r>
    <r>
      <rPr>
        <sz val="8"/>
        <rFont val="Calibri"/>
        <family val="2"/>
      </rPr>
      <t xml:space="preserve"> de ação de extensão, devidamente cadastrada no Órgão de gestão de Extensão e Cultura, com duração superior a 180 (cento e oitenta) horas;</t>
    </r>
  </si>
  <si>
    <r>
      <t>f)</t>
    </r>
    <r>
      <rPr>
        <sz val="8"/>
        <rFont val="Times New Roman"/>
        <family val="1"/>
      </rPr>
      <t>      participação</t>
    </r>
    <r>
      <rPr>
        <sz val="8"/>
        <rFont val="Calibri"/>
        <family val="2"/>
      </rPr>
      <t xml:space="preserve"> de ação de extensão, devidamente cadastrada no Órgão de gestão de Extensão e Cultura, com duração superior a 180 (cento e oitenta) horas, exceto se na condição de coordenador ou vice coordenador;</t>
    </r>
  </si>
  <si>
    <r>
      <t>g)</t>
    </r>
    <r>
      <rPr>
        <sz val="8"/>
        <rFont val="Times New Roman"/>
        <family val="1"/>
      </rPr>
      <t>      coordenação ou</t>
    </r>
    <r>
      <rPr>
        <sz val="8"/>
        <rFont val="Calibri"/>
        <family val="2"/>
      </rPr>
      <t xml:space="preserve"> vice-coordenação de proposta de extensão aprovada e contemplada com recursos financeiros em editais externos à UFOB, no interstício avaliado;</t>
    </r>
  </si>
  <si>
    <r>
      <t>h)</t>
    </r>
    <r>
      <rPr>
        <sz val="8"/>
        <rFont val="Times New Roman"/>
        <family val="1"/>
      </rPr>
      <t>    colaboração</t>
    </r>
    <r>
      <rPr>
        <sz val="8"/>
        <rFont val="Calibri"/>
        <family val="2"/>
      </rPr>
      <t xml:space="preserve"> em proposta de extensão aprovada e contemplada com recursos financeiros em editais externos à UFOB, no interstício avaliado;</t>
    </r>
  </si>
  <si>
    <r>
      <t>i)</t>
    </r>
    <r>
      <rPr>
        <sz val="8"/>
        <rFont val="Times New Roman"/>
        <family val="1"/>
      </rPr>
      <t>       coordenação</t>
    </r>
    <r>
      <rPr>
        <sz val="8"/>
        <rFont val="Calibri"/>
        <family val="2"/>
      </rPr>
      <t xml:space="preserve"> de proposta de extensão aprovada e contemplada com recursos financeiros em editais da UFOB, no interstício avaliado;</t>
    </r>
  </si>
  <si>
    <r>
      <t>j)</t>
    </r>
    <r>
      <rPr>
        <sz val="8"/>
        <rFont val="Times New Roman"/>
        <family val="1"/>
      </rPr>
      <t>        coordenação</t>
    </r>
    <r>
      <rPr>
        <sz val="8"/>
        <rFont val="Calibri"/>
        <family val="2"/>
      </rPr>
      <t xml:space="preserve"> em proposta de extensão aprovada e contemplada com recursos financeiros em editais da UFOB, no interstício avaliado;</t>
    </r>
  </si>
  <si>
    <r>
      <t>k)</t>
    </r>
    <r>
      <rPr>
        <sz val="8"/>
        <rFont val="Times New Roman"/>
        <family val="1"/>
      </rPr>
      <t>      serviço prestado</t>
    </r>
    <r>
      <rPr>
        <sz val="8"/>
        <rFont val="Calibri"/>
        <family val="2"/>
      </rPr>
      <t xml:space="preserve"> à comunidade, na forma de palestra, conferência, atividade artística e cultural relacionada à área de atuação do docente, devidamente aprovado pelos órgãos competentes e registrado junto ao Órgão de Gestão de Extensão e Cultura, conforme legislação vigente;</t>
    </r>
  </si>
  <si>
    <r>
      <t>l)</t>
    </r>
    <r>
      <rPr>
        <sz val="8"/>
        <rFont val="Times New Roman"/>
        <family val="1"/>
      </rPr>
      <t>        serviço prestado</t>
    </r>
    <r>
      <rPr>
        <sz val="8"/>
        <rFont val="Calibri"/>
        <family val="2"/>
      </rPr>
      <t xml:space="preserve"> à comunidade, no âmbito de projetos institucionais de ensino, pesquisa e extensão ou por colaboração esporádica de natureza científica ou tecnológica em assuntos de especialidade do docente, inclusive em polos de inovação tecnológica, na área de atuação do docente, devidamente aprovado pelos órgãos competentes e cadastrado junto ao Órgão de Gestão de Extensão e Cultura, conforme legislação vigente;</t>
    </r>
  </si>
  <si>
    <r>
      <t>m)</t>
    </r>
    <r>
      <rPr>
        <sz val="8"/>
        <rFont val="Times New Roman"/>
        <family val="1"/>
      </rPr>
      <t xml:space="preserve">   </t>
    </r>
    <r>
      <rPr>
        <sz val="8"/>
        <rFont val="Calibri"/>
        <family val="2"/>
      </rPr>
      <t>revisão, parecer técnico ou análise de material didático a pedido de revista científica, órgão de fomento ou editora, até o limite de 3,0 pontos.</t>
    </r>
  </si>
  <si>
    <r>
      <t>b)</t>
    </r>
    <r>
      <rPr>
        <sz val="8"/>
        <rFont val="Times New Roman"/>
        <family val="1"/>
      </rPr>
      <t xml:space="preserve">      exercício do cargo de </t>
    </r>
    <r>
      <rPr>
        <sz val="8"/>
        <rFont val="Calibri"/>
        <family val="2"/>
      </rPr>
      <t>vice-reitor(a) ou pró-reitor(a);</t>
    </r>
  </si>
  <si>
    <r>
      <t>c)</t>
    </r>
    <r>
      <rPr>
        <sz val="8"/>
        <rFont val="Times New Roman"/>
        <family val="1"/>
      </rPr>
      <t>      exercício do cargo de</t>
    </r>
    <r>
      <rPr>
        <sz val="8"/>
        <rFont val="Calibri"/>
        <family val="2"/>
      </rPr>
      <t xml:space="preserve"> chefe de gabinete do(a) reitor(a);</t>
    </r>
  </si>
  <si>
    <r>
      <t>d)</t>
    </r>
    <r>
      <rPr>
        <sz val="8"/>
        <rFont val="Times New Roman"/>
        <family val="1"/>
      </rPr>
      <t xml:space="preserve">      exercício do cargo de </t>
    </r>
    <r>
      <rPr>
        <sz val="8"/>
        <rFont val="Calibri"/>
        <family val="2"/>
      </rPr>
      <t>diretor(a) de unidade universitária;</t>
    </r>
  </si>
  <si>
    <r>
      <t>g)</t>
    </r>
    <r>
      <rPr>
        <sz val="8"/>
        <rFont val="Times New Roman"/>
        <family val="1"/>
      </rPr>
      <t>     exercício do cargo de</t>
    </r>
    <r>
      <rPr>
        <sz val="8"/>
        <rFont val="Calibri"/>
        <family val="2"/>
      </rPr>
      <t xml:space="preserve"> coordenador da Coordenação Geral dos Núcleos Docentes;</t>
    </r>
  </si>
  <si>
    <r>
      <t>k)</t>
    </r>
    <r>
      <rPr>
        <sz val="8"/>
        <rFont val="Times New Roman"/>
        <family val="1"/>
      </rPr>
      <t xml:space="preserve">      </t>
    </r>
    <r>
      <rPr>
        <sz val="8"/>
        <rFont val="Calibri"/>
        <family val="2"/>
      </rPr>
      <t xml:space="preserve"> ocupante de cargo de direção, coordenação e assessoramento em órgãos dos Ministérios da Educação, da Cultura e de Ciência, Tecnologia e Inovação; </t>
    </r>
  </si>
  <si>
    <r>
      <t>m)</t>
    </r>
    <r>
      <rPr>
        <sz val="8"/>
        <rFont val="Times New Roman"/>
        <family val="1"/>
      </rPr>
      <t>  exercício do cargo de</t>
    </r>
    <r>
      <rPr>
        <sz val="8"/>
        <rFont val="Calibri"/>
        <family val="2"/>
      </rPr>
      <t xml:space="preserve"> vice-coordenador de curso de graduação e/ou pós-graduação;</t>
    </r>
  </si>
  <si>
    <r>
      <t>q)</t>
    </r>
    <r>
      <rPr>
        <sz val="8"/>
        <rFont val="Times New Roman"/>
        <family val="1"/>
      </rPr>
      <t xml:space="preserve">      </t>
    </r>
    <r>
      <rPr>
        <sz val="8"/>
        <rFont val="Calibri"/>
        <family val="2"/>
      </rPr>
      <t>exercício do cargo de vice-presidente da Comissão Própria de Avaliação, Comissão de Ética e Comitê de Ética;</t>
    </r>
  </si>
  <si>
    <r>
      <t>r)</t>
    </r>
    <r>
      <rPr>
        <sz val="8"/>
        <rFont val="Times New Roman"/>
        <family val="1"/>
      </rPr>
      <t>      </t>
    </r>
    <r>
      <rPr>
        <sz val="8"/>
        <rFont val="Calibri"/>
        <family val="2"/>
      </rPr>
      <t>exercício do cargo de presidente de Conselhos, no âmbito da UFOB, exceto se representante nato;</t>
    </r>
  </si>
  <si>
    <r>
      <t>s)</t>
    </r>
    <r>
      <rPr>
        <sz val="8"/>
        <rFont val="Times New Roman"/>
        <family val="1"/>
      </rPr>
      <t xml:space="preserve">       </t>
    </r>
    <r>
      <rPr>
        <sz val="8"/>
        <rFont val="Calibri"/>
        <family val="2"/>
      </rPr>
      <t>coordenação ou sub-coordenação de Programas ou Projetos Institucionais, como PIBID, IDIOMA SEM FRONTEIRA, PET ou similar;</t>
    </r>
  </si>
  <si>
    <r>
      <t>t)</t>
    </r>
    <r>
      <rPr>
        <sz val="8"/>
        <rFont val="Times New Roman"/>
        <family val="1"/>
      </rPr>
      <t xml:space="preserve">       </t>
    </r>
    <r>
      <rPr>
        <sz val="8"/>
        <rFont val="Calibri"/>
        <family val="2"/>
      </rPr>
      <t>exercício de função administrativa, nível FG ou designado por portaria, no âmbito das unidades universitárias, não descrita nos casos acima.</t>
    </r>
  </si>
  <si>
    <r>
      <t>a)</t>
    </r>
    <r>
      <rPr>
        <sz val="8"/>
        <rFont val="Times New Roman"/>
        <family val="1"/>
      </rPr>
      <t xml:space="preserve">      </t>
    </r>
    <r>
      <rPr>
        <sz val="8"/>
        <rFont val="Calibri"/>
        <family val="2"/>
      </rPr>
      <t>membro de colegiado de curso de graduação e pós-graduação, limitado a 2(dois) colegiados concomitantes;</t>
    </r>
  </si>
  <si>
    <r>
      <t>b)</t>
    </r>
    <r>
      <rPr>
        <sz val="8"/>
        <rFont val="Times New Roman"/>
        <family val="1"/>
      </rPr>
      <t xml:space="preserve">      </t>
    </r>
    <r>
      <rPr>
        <sz val="8"/>
        <rFont val="Calibri"/>
        <family val="2"/>
      </rPr>
      <t>coordenador de núcleo docente, no âmbito da Coordenação Geral dos Núcleos Docentes;</t>
    </r>
  </si>
  <si>
    <r>
      <t>c)</t>
    </r>
    <r>
      <rPr>
        <sz val="8"/>
        <rFont val="Times New Roman"/>
        <family val="1"/>
      </rPr>
      <t xml:space="preserve">      </t>
    </r>
    <r>
      <rPr>
        <sz val="8"/>
        <rFont val="Calibri"/>
        <family val="2"/>
      </rPr>
      <t>vice-coordenador de núcleo docente, no âmbito da Coordenação Geral dos Núcleos Docentes;</t>
    </r>
  </si>
  <si>
    <r>
      <t>d)</t>
    </r>
    <r>
      <rPr>
        <sz val="8"/>
        <rFont val="Times New Roman"/>
        <family val="1"/>
      </rPr>
      <t>      membro de</t>
    </r>
    <r>
      <rPr>
        <sz val="8"/>
        <rFont val="Calibri"/>
        <family val="2"/>
      </rPr>
      <t xml:space="preserve"> Núcleo Docente Estruturante de curso, limitado a 2 (dois) núcleos;</t>
    </r>
  </si>
  <si>
    <r>
      <t>e)</t>
    </r>
    <r>
      <rPr>
        <sz val="8"/>
        <rFont val="Times New Roman"/>
        <family val="1"/>
      </rPr>
      <t>     </t>
    </r>
    <r>
      <rPr>
        <sz val="8"/>
        <rFont val="Calibri"/>
        <family val="2"/>
      </rPr>
      <t>representação dos docentes no conselho diretor do centro;</t>
    </r>
  </si>
  <si>
    <r>
      <t>f)</t>
    </r>
    <r>
      <rPr>
        <sz val="8"/>
        <rFont val="Times New Roman"/>
        <family val="1"/>
      </rPr>
      <t>      </t>
    </r>
    <r>
      <rPr>
        <sz val="8"/>
        <rFont val="Calibri"/>
        <family val="2"/>
      </rPr>
      <t>membro da CPPD;</t>
    </r>
  </si>
  <si>
    <r>
      <t>g)</t>
    </r>
    <r>
      <rPr>
        <sz val="8"/>
        <rFont val="Times New Roman"/>
        <family val="1"/>
      </rPr>
      <t xml:space="preserve">      </t>
    </r>
    <r>
      <rPr>
        <sz val="8"/>
        <rFont val="Calibri"/>
        <family val="2"/>
      </rPr>
      <t>membro da Comissão Própria de Avaliação, Comissão de Ética ou Comitê de Ética;</t>
    </r>
  </si>
  <si>
    <r>
      <t>h)</t>
    </r>
    <r>
      <rPr>
        <sz val="8"/>
        <rFont val="Times New Roman"/>
        <family val="1"/>
      </rPr>
      <t xml:space="preserve">      </t>
    </r>
    <r>
      <rPr>
        <sz val="8"/>
        <rFont val="Calibri"/>
        <family val="2"/>
      </rPr>
      <t>membro do Conselho de Curadores;</t>
    </r>
  </si>
  <si>
    <r>
      <t>i)</t>
    </r>
    <r>
      <rPr>
        <sz val="8"/>
        <rFont val="Times New Roman"/>
        <family val="1"/>
      </rPr>
      <t>      </t>
    </r>
    <r>
      <rPr>
        <sz val="8"/>
        <rFont val="Calibri"/>
        <family val="2"/>
      </rPr>
      <t>representação dos docentes nos conselhos superiores deliberativos;</t>
    </r>
  </si>
  <si>
    <r>
      <t>j)</t>
    </r>
    <r>
      <rPr>
        <sz val="8"/>
        <rFont val="Times New Roman"/>
        <family val="1"/>
      </rPr>
      <t>      </t>
    </r>
    <r>
      <rPr>
        <sz val="8"/>
        <rFont val="Calibri"/>
        <family val="2"/>
      </rPr>
      <t>participação em Diretoria da Seção-Sindical/ Associação de Professores da UFOB (nível local) ou do Sindicato Nacional dos Docentes (nível nacional);</t>
    </r>
  </si>
  <si>
    <r>
      <t>k)</t>
    </r>
    <r>
      <rPr>
        <sz val="8"/>
        <rFont val="Times New Roman"/>
        <family val="1"/>
      </rPr>
      <t>     </t>
    </r>
    <r>
      <rPr>
        <sz val="8"/>
        <rFont val="Calibri"/>
        <family val="2"/>
      </rPr>
      <t>representação em conselhos de órgãos dos Ministérios da Educação, da Cultura e de Ciência, Tecnologia e Inovação;</t>
    </r>
  </si>
  <si>
    <r>
      <t>l)</t>
    </r>
    <r>
      <rPr>
        <sz val="8"/>
        <rFont val="Times New Roman"/>
        <family val="1"/>
      </rPr>
      <t>       </t>
    </r>
    <r>
      <rPr>
        <sz val="8"/>
        <rFont val="Calibri"/>
        <family val="2"/>
      </rPr>
      <t>atuação semestral como representante da UFOB em comitês, colegiados, conselhos ou similares em âmbitos municipais e/ou estaduais, com participação efetiva declarada pelo órgão;</t>
    </r>
  </si>
  <si>
    <r>
      <t>m)</t>
    </r>
    <r>
      <rPr>
        <sz val="8"/>
        <rFont val="Times New Roman"/>
        <family val="1"/>
      </rPr>
      <t xml:space="preserve">   </t>
    </r>
    <r>
      <rPr>
        <sz val="8"/>
        <rFont val="Calibri"/>
        <family val="2"/>
      </rPr>
      <t>membro de comissão de sindicância acusatória ou processo administrativo disciplinar;</t>
    </r>
  </si>
  <si>
    <r>
      <t>n)</t>
    </r>
    <r>
      <rPr>
        <sz val="8"/>
        <rFont val="Times New Roman"/>
        <family val="1"/>
      </rPr>
      <t>      membro de</t>
    </r>
    <r>
      <rPr>
        <sz val="8"/>
        <rFont val="Calibri"/>
        <family val="2"/>
      </rPr>
      <t xml:space="preserve"> comissão de sindicância investigativa ou patrimonial e similares;</t>
    </r>
  </si>
  <si>
    <r>
      <t>o)</t>
    </r>
    <r>
      <rPr>
        <sz val="8"/>
        <rFont val="Times New Roman"/>
        <family val="1"/>
      </rPr>
      <t xml:space="preserve">      </t>
    </r>
    <r>
      <rPr>
        <sz val="8"/>
        <rFont val="Calibri"/>
        <family val="2"/>
      </rPr>
      <t>outras representações, devidamente autorizadas pela UFOB;</t>
    </r>
  </si>
  <si>
    <r>
      <t>p)</t>
    </r>
    <r>
      <rPr>
        <sz val="8"/>
        <rFont val="Times New Roman"/>
        <family val="1"/>
      </rPr>
      <t xml:space="preserve">      </t>
    </r>
    <r>
      <rPr>
        <sz val="8"/>
        <rFont val="Calibri"/>
        <family val="2"/>
      </rPr>
      <t>participação como parecerista em avaliação de desempenho em estágio probatório ou para fins de progressão ou promoção, até o limite máximo de 4,00 pontos;</t>
    </r>
  </si>
  <si>
    <r>
      <t>q)</t>
    </r>
    <r>
      <rPr>
        <sz val="8"/>
        <rFont val="Times New Roman"/>
        <family val="1"/>
      </rPr>
      <t xml:space="preserve">      </t>
    </r>
    <r>
      <rPr>
        <sz val="8"/>
        <rFont val="Calibri"/>
        <family val="2"/>
      </rPr>
      <t>editor chefe de revista científica indexada;</t>
    </r>
  </si>
  <si>
    <r>
      <t>r)</t>
    </r>
    <r>
      <rPr>
        <sz val="8"/>
        <rFont val="Times New Roman"/>
        <family val="1"/>
      </rPr>
      <t xml:space="preserve">       </t>
    </r>
    <r>
      <rPr>
        <sz val="8"/>
        <rFont val="Calibri"/>
        <family val="2"/>
      </rPr>
      <t>editor associado de revista científica indexada.</t>
    </r>
  </si>
  <si>
    <r>
      <t>a)</t>
    </r>
    <r>
      <rPr>
        <sz val="8"/>
        <rFont val="Times New Roman"/>
        <family val="1"/>
      </rPr>
      <t xml:space="preserve">    hora </t>
    </r>
    <r>
      <rPr>
        <sz val="8"/>
        <rFont val="Calibri"/>
        <family val="2"/>
      </rPr>
      <t>certificada ou declarada em curso ou estágio de aperfeiçoamento, especialização e atualização, devidamente autorizado pela UFOB, caso necessário, exceto pós-doutorado, até o limite de 6 pontos;</t>
    </r>
  </si>
  <si>
    <r>
      <t>b)</t>
    </r>
    <r>
      <rPr>
        <sz val="8"/>
        <rFont val="Times New Roman"/>
        <family val="1"/>
      </rPr>
      <t>    mês</t>
    </r>
    <r>
      <rPr>
        <sz val="8"/>
        <rFont val="Calibri"/>
        <family val="2"/>
      </rPr>
      <t xml:space="preserve"> de afastamento para dedicação a estágio de pós-doutoramento ou missão científica devidamente autorizado(a) pela UFOB no Plano de Qualificação Docente;</t>
    </r>
  </si>
  <si>
    <r>
      <t>c)</t>
    </r>
    <r>
      <rPr>
        <sz val="8"/>
        <rFont val="Times New Roman"/>
        <family val="1"/>
      </rPr>
      <t>     hora-aula</t>
    </r>
    <r>
      <rPr>
        <sz val="8"/>
        <rFont val="Calibri"/>
        <family val="2"/>
      </rPr>
      <t xml:space="preserve"> cursada em curso de pós-graduação </t>
    </r>
    <r>
      <rPr>
        <i/>
        <sz val="8"/>
        <rFont val="Calibri"/>
        <family val="2"/>
      </rPr>
      <t>stricto sensu</t>
    </r>
    <r>
      <rPr>
        <sz val="8"/>
        <rFont val="Calibri"/>
        <family val="2"/>
      </rPr>
      <t>, como estudante regular, devidamente autorizado pela UFOB no Plano de Qualificação Docente, exceto se o curso foi concluído durante o interstício avaliado;</t>
    </r>
  </si>
  <si>
    <r>
      <t>d)</t>
    </r>
    <r>
      <rPr>
        <sz val="8"/>
        <rFont val="Times New Roman"/>
        <family val="1"/>
      </rPr>
      <t>    </t>
    </r>
    <r>
      <rPr>
        <sz val="8"/>
        <rFont val="Calibri"/>
        <family val="2"/>
      </rPr>
      <t>conclusão de curso aperfeiçoamento;</t>
    </r>
  </si>
  <si>
    <r>
      <t>e)</t>
    </r>
    <r>
      <rPr>
        <sz val="8"/>
        <rFont val="Times New Roman"/>
        <family val="1"/>
      </rPr>
      <t>    </t>
    </r>
    <r>
      <rPr>
        <sz val="8"/>
        <rFont val="Calibri"/>
        <family val="2"/>
      </rPr>
      <t>conclusão de curso de especialização;</t>
    </r>
  </si>
  <si>
    <r>
      <t>f)</t>
    </r>
    <r>
      <rPr>
        <sz val="8"/>
        <rFont val="Times New Roman"/>
        <family val="1"/>
      </rPr>
      <t>     </t>
    </r>
    <r>
      <rPr>
        <sz val="8"/>
        <rFont val="Calibri"/>
        <family val="2"/>
      </rPr>
      <t>conclusão de curso de mestrado;</t>
    </r>
  </si>
  <si>
    <r>
      <t>g)</t>
    </r>
    <r>
      <rPr>
        <sz val="8"/>
        <rFont val="Times New Roman"/>
        <family val="1"/>
      </rPr>
      <t xml:space="preserve">    </t>
    </r>
    <r>
      <rPr>
        <sz val="8"/>
        <rFont val="Calibri"/>
        <family val="2"/>
      </rPr>
      <t>conclusão de curso de doutorado.</t>
    </r>
  </si>
  <si>
    <r>
      <t>cc)</t>
    </r>
    <r>
      <rPr>
        <sz val="8"/>
        <rFont val="Times New Roman"/>
        <family val="1"/>
      </rPr>
      <t xml:space="preserve">   </t>
    </r>
    <r>
      <rPr>
        <sz val="8"/>
        <rFont val="Calibri"/>
        <family val="2"/>
      </rPr>
      <t>mini-curso, palestra, mesa-redonda ou curso de caráter técnico-científico ministrado em eventos, exceto internacionais, até o limite máximo de 1,0 ponto;</t>
    </r>
  </si>
  <si>
    <r>
      <t>ee)</t>
    </r>
    <r>
      <rPr>
        <sz val="8"/>
        <rFont val="Times New Roman"/>
        <family val="1"/>
      </rPr>
      <t xml:space="preserve">  </t>
    </r>
    <r>
      <rPr>
        <sz val="8"/>
        <rFont val="Calibri"/>
        <family val="2"/>
      </rPr>
      <t>pôster ou trabalho apresentado em sessão coordenada de caráter técnico-científico em evento, exceto internacional;</t>
    </r>
  </si>
  <si>
    <r>
      <t>a)</t>
    </r>
    <r>
      <rPr>
        <sz val="8"/>
        <rFont val="Times New Roman"/>
        <family val="1"/>
      </rPr>
      <t xml:space="preserve">      </t>
    </r>
    <r>
      <rPr>
        <sz val="8"/>
        <rFont val="Calibri"/>
        <family val="2"/>
      </rPr>
      <t>exercício do cargo de reitor(a);</t>
    </r>
  </si>
  <si>
    <r>
      <t>e)</t>
    </r>
    <r>
      <rPr>
        <sz val="8"/>
        <rFont val="Times New Roman"/>
        <family val="1"/>
      </rPr>
      <t xml:space="preserve">      </t>
    </r>
    <r>
      <rPr>
        <sz val="8"/>
        <rFont val="Calibri"/>
        <family val="2"/>
      </rPr>
      <t>exercício do cargo de superintendente no âmbito da UFOB;</t>
    </r>
  </si>
  <si>
    <r>
      <t>f)</t>
    </r>
    <r>
      <rPr>
        <sz val="8"/>
        <rFont val="Times New Roman"/>
        <family val="1"/>
      </rPr>
      <t xml:space="preserve">       </t>
    </r>
    <r>
      <rPr>
        <sz val="8"/>
        <rFont val="Calibri"/>
        <family val="2"/>
      </rPr>
      <t>exercício do cargo de vice-diretor de unidade universitária;</t>
    </r>
  </si>
  <si>
    <r>
      <t>h)</t>
    </r>
    <r>
      <rPr>
        <sz val="8"/>
        <rFont val="Times New Roman"/>
        <family val="1"/>
      </rPr>
      <t xml:space="preserve">      </t>
    </r>
    <r>
      <rPr>
        <sz val="8"/>
        <rFont val="Calibri"/>
        <family val="2"/>
      </rPr>
      <t>exercício do cargo de coordenador de curso de graduação e/ou pós-graduação;</t>
    </r>
  </si>
  <si>
    <r>
      <t>i)</t>
    </r>
    <r>
      <rPr>
        <sz val="8"/>
        <rFont val="Times New Roman"/>
        <family val="1"/>
      </rPr>
      <t xml:space="preserve">        </t>
    </r>
    <r>
      <rPr>
        <sz val="8"/>
        <rFont val="Calibri"/>
        <family val="2"/>
      </rPr>
      <t>exercício do cargo de presidente da CPPD;</t>
    </r>
  </si>
  <si>
    <r>
      <t>j)</t>
    </r>
    <r>
      <rPr>
        <sz val="8"/>
        <rFont val="Times New Roman"/>
        <family val="1"/>
      </rPr>
      <t xml:space="preserve">        </t>
    </r>
    <r>
      <rPr>
        <sz val="8"/>
        <rFont val="Calibri"/>
        <family val="2"/>
      </rPr>
      <t>exercício de cargo de de direção, nível CD-3 ou CD-4, no âmbito da Administração Central, não descrito nos casos acima;</t>
    </r>
  </si>
  <si>
    <r>
      <t>l)</t>
    </r>
    <r>
      <rPr>
        <sz val="8"/>
        <rFont val="Times New Roman"/>
        <family val="1"/>
      </rPr>
      <t xml:space="preserve">        </t>
    </r>
    <r>
      <rPr>
        <sz val="8"/>
        <rFont val="Calibri"/>
        <family val="2"/>
      </rPr>
      <t>exercício do cargo de vice-coordenador da Coordenação Geral dos Núcleos Docentes;</t>
    </r>
  </si>
  <si>
    <r>
      <t>n)</t>
    </r>
    <r>
      <rPr>
        <sz val="8"/>
        <rFont val="Times New Roman"/>
        <family val="1"/>
      </rPr>
      <t xml:space="preserve">      </t>
    </r>
    <r>
      <rPr>
        <sz val="8"/>
        <rFont val="Calibri"/>
        <family val="2"/>
      </rPr>
      <t>exercício do cargo de vice-presidente da CPPD;</t>
    </r>
  </si>
  <si>
    <r>
      <t>o)</t>
    </r>
    <r>
      <rPr>
        <sz val="8"/>
        <rFont val="Times New Roman"/>
        <family val="1"/>
      </rPr>
      <t xml:space="preserve">      </t>
    </r>
    <r>
      <rPr>
        <sz val="8"/>
        <rFont val="Calibri"/>
        <family val="2"/>
      </rPr>
      <t>exercício do cargo de presidente da Comissão Própria de Avaliação, Comissão de Ética e Comitê de Ética;</t>
    </r>
  </si>
  <si>
    <r>
      <t>p)</t>
    </r>
    <r>
      <rPr>
        <sz val="8"/>
        <rFont val="Times New Roman"/>
        <family val="1"/>
      </rPr>
      <t xml:space="preserve">      </t>
    </r>
    <r>
      <rPr>
        <sz val="8"/>
        <rFont val="Calibri"/>
        <family val="2"/>
      </rPr>
      <t>exercício de função administrativa, nível FG, no âmbito da Administração Central, não descrita nos casos acima;</t>
    </r>
  </si>
  <si>
    <r>
      <t>a)</t>
    </r>
    <r>
      <rPr>
        <sz val="8"/>
        <rFont val="Times New Roman"/>
        <family val="1"/>
      </rPr>
      <t>      coordenação</t>
    </r>
    <r>
      <rPr>
        <sz val="8"/>
        <rFont val="Calibri"/>
        <family val="2"/>
      </rPr>
      <t xml:space="preserve"> de projeto vigente, aprovado com fomento por agência de financiamento, em editais externos à UFOB, cadastrado no órgão de gestão de pesquisa, criação e inovação;</t>
    </r>
  </si>
  <si>
    <r>
      <t>b)</t>
    </r>
    <r>
      <rPr>
        <sz val="8"/>
        <rFont val="Times New Roman"/>
        <family val="1"/>
      </rPr>
      <t>     participação</t>
    </r>
    <r>
      <rPr>
        <sz val="8"/>
        <rFont val="Calibri"/>
        <family val="2"/>
      </rPr>
      <t xml:space="preserve"> em projeto vigente, aprovado com fomento por agência de financiamento, em editais externos à UFOB, cadastrado no órgão de gestão de pesquisa, criação e inovação;</t>
    </r>
  </si>
  <si>
    <t xml:space="preserve"> 3,0 pontos por participação</t>
  </si>
  <si>
    <r>
      <t>c)</t>
    </r>
    <r>
      <rPr>
        <sz val="8"/>
        <rFont val="Times New Roman"/>
        <family val="1"/>
      </rPr>
      <t>      coordenação</t>
    </r>
    <r>
      <rPr>
        <sz val="8"/>
        <rFont val="Calibri"/>
        <family val="2"/>
      </rPr>
      <t xml:space="preserve"> em projeto vigente, aprovado em editais da UFOB, cadastrado no órgão de gestão de pesquisa, criação e inovação;</t>
    </r>
  </si>
  <si>
    <t>2,0 pontos por coordenação</t>
  </si>
  <si>
    <r>
      <t>d)</t>
    </r>
    <r>
      <rPr>
        <sz val="8"/>
        <rFont val="Times New Roman"/>
        <family val="1"/>
      </rPr>
      <t>      participação</t>
    </r>
    <r>
      <rPr>
        <sz val="8"/>
        <rFont val="Calibri"/>
        <family val="2"/>
      </rPr>
      <t xml:space="preserve"> em projeto vigente, aprovado em editais da UFOB, cadastrado no órgão de gestão de pesquisa, criação e inovação;</t>
    </r>
  </si>
  <si>
    <t>1,0 ponto por participação</t>
  </si>
  <si>
    <t xml:space="preserve"> 1,0 ponto por coordenação </t>
  </si>
  <si>
    <r>
      <t>e)</t>
    </r>
    <r>
      <rPr>
        <sz val="8"/>
        <rFont val="Times New Roman"/>
        <family val="1"/>
      </rPr>
      <t>   coordenação  </t>
    </r>
    <r>
      <rPr>
        <sz val="8"/>
        <rFont val="Calibri"/>
        <family val="2"/>
      </rPr>
      <t>de projeto vigente, cadastrado no órgão de gestão de pesquisa, criação e inovação da UFOB, exceto os pontuados nas alíneas anteriores;</t>
    </r>
  </si>
  <si>
    <r>
      <t>f)</t>
    </r>
    <r>
      <rPr>
        <sz val="8"/>
        <rFont val="Times New Roman"/>
        <family val="1"/>
      </rPr>
      <t>       participação</t>
    </r>
    <r>
      <rPr>
        <sz val="8"/>
        <rFont val="Calibri"/>
        <family val="2"/>
      </rPr>
      <t xml:space="preserve"> em projeto vigente, cadastrado no órgão de gestão de pesquisa, criação e inovação da UFOB, exceto os pontuados nas alíneas anteriores;</t>
    </r>
  </si>
  <si>
    <t>0,5 ponto por participação</t>
  </si>
  <si>
    <r>
      <t>g)</t>
    </r>
    <r>
      <rPr>
        <sz val="8"/>
        <rFont val="Times New Roman"/>
        <family val="1"/>
      </rPr>
      <t xml:space="preserve">      </t>
    </r>
    <r>
      <rPr>
        <sz val="8"/>
        <rFont val="Calibri"/>
        <family val="2"/>
      </rPr>
      <t>liderança de Grupo de Pesquisa no âmbito da UFOB.</t>
    </r>
  </si>
  <si>
    <t>pontos</t>
  </si>
  <si>
    <t>a</t>
  </si>
  <si>
    <t>Formulário específico para as classes A, B e C</t>
  </si>
  <si>
    <t>Nome</t>
  </si>
  <si>
    <t>IDENTIFICAÇÃO DO DOCENTE</t>
  </si>
  <si>
    <t>Promoção/progressão pretendida</t>
  </si>
  <si>
    <t>Pontuação necessária para a progressão ou promoção pretendida, conforme normativa vigente</t>
  </si>
  <si>
    <t>Da classe</t>
  </si>
  <si>
    <t>Para a classe</t>
  </si>
  <si>
    <t>Atividade</t>
  </si>
  <si>
    <t>Referência</t>
  </si>
  <si>
    <t>Formulário específico para as classes D e E</t>
  </si>
  <si>
    <t>pontuação reconhecida pelo avaliador após análise do processo</t>
  </si>
  <si>
    <t>FORMULÁRIO PARA SOLICITAÇÃO DE PROMOÇÃO/PROGRESSÃO FUNCIONAL</t>
  </si>
  <si>
    <t>pontuação equivalente solicitada</t>
  </si>
  <si>
    <t>Interstício sob avaliação:</t>
  </si>
  <si>
    <t>quantidade apresentada (EM MESES)</t>
  </si>
  <si>
    <t>DOC1</t>
  </si>
  <si>
    <t>0,45 ponto por semestre para o docente que comprove resultado positivo, considerando-se a moda amostral das avaliações semestrais do respectivo docente como referência da tendência estatística.</t>
  </si>
  <si>
    <t>Pontuação total nos itens avaliados</t>
  </si>
  <si>
    <t>Regime de Trabalho</t>
  </si>
  <si>
    <t>horas</t>
  </si>
  <si>
    <t>FULANO DE TAL</t>
  </si>
  <si>
    <t xml:space="preserve">Informações que julgar relevantes para orientar a avaliação </t>
  </si>
  <si>
    <t>CENTRO xxx xxxxxxx xxxxxxx</t>
  </si>
  <si>
    <t>CENTRO xxx xxxxxxxxxxx xxxxxxxxx</t>
  </si>
  <si>
    <r>
      <t>h)</t>
    </r>
    <r>
      <rPr>
        <sz val="8"/>
        <rFont val="Times New Roman"/>
        <family val="1"/>
      </rPr>
      <t xml:space="preserve">      </t>
    </r>
    <r>
      <rPr>
        <sz val="8"/>
        <rFont val="Calibri"/>
        <family val="2"/>
      </rPr>
      <t>liderança de Grupo de Pesquisa no âmbito da UFOB.</t>
    </r>
  </si>
  <si>
    <t>1,5 pontos por mês</t>
  </si>
  <si>
    <t>g)  dedicação a projeto de pesquisa vinculado a estágio de pós-doutoramento ou missão científica, exceto se supervisor, devidamente autorizado pela UFOB no Plano de Qualificação Docente;</t>
  </si>
  <si>
    <t>II - produção científica, de inovação, técnica ou artística, relacionada à atividade desenvolvida na área de atuação do docente:</t>
  </si>
  <si>
    <t>V - atividade de extensão à comunidade, de cursos e de serviços:</t>
  </si>
  <si>
    <t xml:space="preserve">IV – atividade de pesquisa, relacionada a projetos de pesquisa, criação e inovação: </t>
  </si>
  <si>
    <t>VI – Exercício de funções de direção, vice-direção, coordenação, vice-coordenação, assessoramento e chefia:</t>
  </si>
  <si>
    <t>VII - Representação, exceto se contemplado no item anterior, sendo que, no caso de membro SUPLENTE, considerar um quarto da pontuação:</t>
  </si>
  <si>
    <r>
      <t>j)</t>
    </r>
    <r>
      <rPr>
        <sz val="8"/>
        <rFont val="Times New Roman"/>
        <family val="1"/>
      </rPr>
      <t>       comenda advinda do exercício de atividades acadêmicas</t>
    </r>
    <r>
      <rPr>
        <sz val="8"/>
        <rFont val="Calibri"/>
        <family val="2"/>
      </rPr>
      <t>;</t>
    </r>
  </si>
  <si>
    <r>
      <t>j)</t>
    </r>
    <r>
      <rPr>
        <sz val="8"/>
        <rFont val="Times New Roman"/>
        <family val="1"/>
      </rPr>
      <t xml:space="preserve">        </t>
    </r>
    <r>
      <rPr>
        <sz val="8"/>
        <rFont val="Calibri"/>
        <family val="2"/>
      </rPr>
      <t>comenda advinda do exercício de atividades acadêmicas;</t>
    </r>
  </si>
  <si>
    <r>
      <t>g)</t>
    </r>
    <r>
      <rPr>
        <sz val="8"/>
        <rFont val="Times New Roman"/>
        <family val="1"/>
      </rPr>
      <t xml:space="preserve">      </t>
    </r>
    <r>
      <rPr>
        <sz val="8"/>
        <rFont val="Calibri"/>
        <family val="2"/>
      </rPr>
      <t>orientação de estudante em curso de mestrado;</t>
    </r>
  </si>
  <si>
    <r>
      <t>h)</t>
    </r>
    <r>
      <rPr>
        <sz val="8"/>
        <rFont val="Times New Roman"/>
        <family val="1"/>
      </rPr>
      <t>      </t>
    </r>
    <r>
      <rPr>
        <sz val="8"/>
        <rFont val="Calibri"/>
        <family val="2"/>
      </rPr>
      <t>co-orientação de estudante em curso de mestrado;</t>
    </r>
  </si>
  <si>
    <r>
      <t>i)</t>
    </r>
    <r>
      <rPr>
        <sz val="8"/>
        <rFont val="Times New Roman"/>
        <family val="1"/>
      </rPr>
      <t xml:space="preserve">        </t>
    </r>
    <r>
      <rPr>
        <sz val="8"/>
        <rFont val="Calibri"/>
        <family val="2"/>
      </rPr>
      <t>orientação de estudante em curso de doutorado;</t>
    </r>
  </si>
  <si>
    <r>
      <t>j)</t>
    </r>
    <r>
      <rPr>
        <sz val="8"/>
        <rFont val="Times New Roman"/>
        <family val="1"/>
      </rPr>
      <t xml:space="preserve">      </t>
    </r>
    <r>
      <rPr>
        <sz val="8"/>
        <rFont val="Calibri"/>
        <family val="2"/>
      </rPr>
      <t>co-orientação de estudante em curso de doutorado;</t>
    </r>
  </si>
  <si>
    <r>
      <t>k)</t>
    </r>
    <r>
      <rPr>
        <sz val="8"/>
        <rFont val="Times New Roman"/>
        <family val="1"/>
      </rPr>
      <t>       </t>
    </r>
    <r>
      <rPr>
        <sz val="8"/>
        <rFont val="Calibri"/>
        <family val="2"/>
      </rPr>
      <t>supervisão de estagiário em pós-doutoramento.</t>
    </r>
  </si>
  <si>
    <t xml:space="preserve">Titular: 0,20 ponto por mês de representação </t>
  </si>
  <si>
    <t>Suplente: 1/4 da pontução por mês de representação</t>
  </si>
  <si>
    <t>Observações do avaliador (AVALIADOR/COMISSÃO)</t>
  </si>
  <si>
    <t>IV</t>
  </si>
  <si>
    <t>D</t>
  </si>
  <si>
    <t>Trata de avaliação de servidora com licença maternidade concedida no período avaliado?</t>
  </si>
  <si>
    <t>sim</t>
  </si>
  <si>
    <r>
      <t>l)</t>
    </r>
    <r>
      <rPr>
        <sz val="8"/>
        <color theme="1"/>
        <rFont val="Calibri"/>
        <family val="2"/>
      </rPr>
      <t>     participação em banca examinadora de trabalho de conclusão de curso de graduação ou pós-graduação lato sensu, exceto na qualidade de orientador ou de co-orientador, até o limite máximo de 2 pontos;</t>
    </r>
  </si>
  <si>
    <r>
      <t>m)</t>
    </r>
    <r>
      <rPr>
        <sz val="8"/>
        <color theme="1"/>
        <rFont val="Calibri"/>
        <family val="2"/>
      </rPr>
      <t>      participação em banca examinadora de qualificação de mestrado, exceto na qualidade de orientador ou de co-orientador;</t>
    </r>
  </si>
  <si>
    <r>
      <t>n)</t>
    </r>
    <r>
      <rPr>
        <sz val="8"/>
        <color theme="1"/>
        <rFont val="Calibri"/>
        <family val="2"/>
      </rPr>
      <t>      participação em banca examinadora de dissertação de mestrado, exceto na qualidade de orientador ou de co-orientador;</t>
    </r>
  </si>
  <si>
    <r>
      <t>o)</t>
    </r>
    <r>
      <rPr>
        <sz val="8"/>
        <color theme="1"/>
        <rFont val="Calibri"/>
        <family val="2"/>
      </rPr>
      <t>       participação em banca examinadora de qualificação de doutorado, exceto na qualidade de orientador ou de co-orientador;</t>
    </r>
  </si>
  <si>
    <r>
      <t>p)</t>
    </r>
    <r>
      <rPr>
        <sz val="8"/>
        <color theme="1"/>
        <rFont val="Calibri"/>
        <family val="2"/>
      </rPr>
      <t>       participação em banca examinadora de tese de doutorado, exceto na qualidade de orientador ou de co-orientador;</t>
    </r>
  </si>
  <si>
    <r>
      <t>q)</t>
    </r>
    <r>
      <rPr>
        <sz val="8"/>
        <color theme="1"/>
        <rFont val="Calibri"/>
        <family val="2"/>
      </rPr>
      <t>       participação em banca examinadora para concurso público para Professor do Magistério Superior;</t>
    </r>
  </si>
  <si>
    <r>
      <t>r)</t>
    </r>
    <r>
      <rPr>
        <sz val="8"/>
        <color theme="1"/>
        <rFont val="Calibri"/>
        <family val="2"/>
      </rPr>
      <t>      participação em banca examinadora para processo seletivo simplificado para o Professor do Magistério Superior;</t>
    </r>
  </si>
  <si>
    <r>
      <t>s)</t>
    </r>
    <r>
      <rPr>
        <sz val="8"/>
        <color theme="1"/>
        <rFont val="Calibri"/>
        <family val="2"/>
      </rPr>
      <t>      participação em banca examinadora em concursos diferentes dos descritos acima, no âmbito das IES, até o limite máximo de 1,0 ponto.</t>
    </r>
  </si>
  <si>
    <t>E</t>
  </si>
  <si>
    <t>0,3 ponto para cada horas-aula</t>
  </si>
  <si>
    <r>
      <t>a)</t>
    </r>
    <r>
      <rPr>
        <sz val="8"/>
        <rFont val="Times New Roman"/>
        <family val="1"/>
      </rPr>
      <t xml:space="preserve">      </t>
    </r>
    <r>
      <rPr>
        <sz val="8"/>
        <rFont val="Calibri"/>
        <family val="2"/>
      </rPr>
      <t xml:space="preserve">aulas ministradas em curso de graduação e pós-graduação; em  curso de formação no programa de Transversalidade; e em outros cursos de formação que se caracterizem como atividade letiva, de acordo com o 
estabelecido no Art. 3 da Resolução nº 005/2020 do Consuni. </t>
    </r>
  </si>
  <si>
    <t>XI - Atividades definidas no Artigo 5º da RESOLUÇÃO CONSUNI Nº 007/2020, DE 18 DE DEZEMBRO DE 2020, não previstas anteriormente</t>
  </si>
  <si>
    <t>(a)  participação em Comissões Especiais e Grupos de Trabalhos criados e devidamente certificados, voltados para o enfrentamento da Pandemia causada pela COVID-19;</t>
  </si>
  <si>
    <t>Registrar a quantidade de meses. Pontuação 1/25 (um vinte e cinco avos) da pontuação necessária para fins de progressão ou promoção funcional pretendida por mês de participação</t>
  </si>
  <si>
    <t xml:space="preserve">(b)  organização ou pela aula 
ministrada em cursos de atualização, de aperfeiçoamento e/ou de capacitação,
realizados e/ou ofertados para o ensino remoto emergencial, desde que não tenha sido 
concedida remuneração adicional;
</t>
  </si>
  <si>
    <t>Registrar a carga horária. Pontuação: 0,3 por cada hora comprovada</t>
  </si>
  <si>
    <t>(c)  participação como ouvinte nos cursos 
de atualização, de aperfeiçoamento e de capacitação realizados e/ou ofertados para o
ensino remoto emergencial.</t>
  </si>
  <si>
    <t>Registrar a carga horária. Pontuação: 0,1 por cada hora comprovada</t>
  </si>
  <si>
    <t>total da pontuação solicitada para as atividades sob o periodo de vigência da RESOLUÇÃO CONSUNI Nº 007/2020, DE 18 DE DEZEMBRO DE 2020</t>
  </si>
  <si>
    <t>total da pontuação atribuída pelo(a) relator(a)</t>
  </si>
  <si>
    <t>Uso exclusivo para atividades realizadas no período de suspenção das atividades presenciais - 17/03/2020 a XX/XX/XXXX em acordo com a Resolução CONSUNI/UFOB nº 007/2020</t>
  </si>
  <si>
    <t>ii</t>
  </si>
  <si>
    <t>i</t>
  </si>
  <si>
    <t>Total de meses do interstício de progressão/promoção funcional dentro do periodo atingido pela Resolução Consuni 007 de 2020</t>
  </si>
  <si>
    <r>
      <t>a)</t>
    </r>
    <r>
      <rPr>
        <sz val="8"/>
        <rFont val="Times New Roman"/>
        <family val="1"/>
      </rPr>
      <t xml:space="preserve">      </t>
    </r>
    <r>
      <rPr>
        <sz val="8"/>
        <rFont val="Calibri"/>
        <family val="2"/>
      </rPr>
      <t xml:space="preserve">aulas ministradas em curso de graduação e pós-graduação; em  curso de formação no programa de Transversalidade; e em outros cursos de formação que se caracterizem como atividade letiva, de acordo com o estabelecido no Art. 3 da Resolução nº 005/2020 do Consuni.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</si>
</sst>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name val="Calibri"/>
      <family val="2"/>
      <scheme val="minor"/>
    </font>
    <font>
      <sz val="9"/>
      <color indexed="81"/>
      <name val="Segoe UI"/>
      <family val="2"/>
    </font>
    <font>
      <b/>
      <sz val="9"/>
      <color indexed="81"/>
      <name val="Segoe UI"/>
      <family val="2"/>
    </font>
    <font>
      <b/>
      <sz val="8"/>
      <name val="Calibri"/>
      <family val="2"/>
      <scheme val="minor"/>
    </font>
    <font>
      <sz val="8"/>
      <name val="Calibri"/>
      <family val="2"/>
    </font>
    <font>
      <sz val="8"/>
      <name val="Times New Roman"/>
      <family val="1"/>
    </font>
    <font>
      <b/>
      <sz val="8"/>
      <name val="Calibri"/>
      <family val="2"/>
    </font>
    <font>
      <sz val="8"/>
      <name val="Calibri"/>
      <family val="2"/>
      <scheme val="minor"/>
    </font>
    <font>
      <i/>
      <sz val="8"/>
      <name val="Calibri"/>
      <family val="2"/>
    </font>
    <font>
      <b/>
      <i/>
      <sz val="8"/>
      <name val="Calibri"/>
      <family val="2"/>
    </font>
    <font>
      <b/>
      <sz val="16"/>
      <name val="Calibri"/>
      <family val="2"/>
      <scheme val="minor"/>
    </font>
    <font>
      <sz val="16"/>
      <name val="Calibri"/>
      <family val="2"/>
      <scheme val="minor"/>
    </font>
    <font>
      <sz val="8"/>
      <color theme="5" tint="0.59996337778862885"/>
      <name val="Calibri"/>
      <family val="2"/>
      <scheme val="minor"/>
    </font>
    <font>
      <sz val="8"/>
      <name val="Calibri"/>
      <family val="2"/>
    </font>
    <font>
      <sz val="8"/>
      <name val="Calibri"/>
      <family val="2"/>
      <scheme val="minor"/>
    </font>
    <font>
      <b/>
      <sz val="10"/>
      <name val="Calibri"/>
      <family val="2"/>
      <scheme val="minor"/>
    </font>
    <font>
      <sz val="11"/>
      <name val="Calibri"/>
      <family val="2"/>
      <scheme val="minor"/>
    </font>
    <font>
      <sz val="8"/>
      <color theme="1"/>
      <name val="Calibri"/>
      <family val="2"/>
    </font>
    <font>
      <b/>
      <sz val="12"/>
      <name val="Calibri"/>
      <family val="2"/>
      <scheme val="minor"/>
    </font>
    <font>
      <b/>
      <sz val="16"/>
      <color theme="0"/>
      <name val="Calibri"/>
      <family val="2"/>
      <scheme val="minor"/>
    </font>
    <font>
      <b/>
      <sz val="9"/>
      <name val="Calibri"/>
      <family val="2"/>
      <scheme val="minor"/>
    </font>
  </fonts>
  <fills count="13">
    <fill>
      <patternFill patternType="none"/>
    </fill>
    <fill>
      <patternFill patternType="gray125"/>
    </fill>
    <fill>
      <patternFill patternType="solid">
        <fgColor theme="5" tint="-0.249977111117893"/>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bgColor theme="5"/>
      </patternFill>
    </fill>
    <fill>
      <patternFill patternType="solid">
        <fgColor theme="8" tint="0.79998168889431442"/>
        <bgColor indexed="64"/>
      </patternFill>
    </fill>
    <fill>
      <patternFill patternType="solid">
        <fgColor theme="2"/>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5" tint="0.39997558519241921"/>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7">
    <xf numFmtId="0" fontId="0" fillId="0" borderId="0" xfId="0"/>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5" fillId="0" borderId="5" xfId="0" applyFont="1" applyBorder="1" applyAlignment="1">
      <alignment horizontal="justify"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1" fillId="3" borderId="1" xfId="0" applyFont="1" applyFill="1" applyBorder="1" applyAlignment="1">
      <alignment vertical="center" wrapText="1"/>
    </xf>
    <xf numFmtId="0" fontId="8"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0" borderId="0" xfId="0" applyFont="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vertical="center" wrapText="1"/>
    </xf>
    <xf numFmtId="0" fontId="8" fillId="2" borderId="1" xfId="0" applyFont="1" applyFill="1" applyBorder="1" applyAlignment="1">
      <alignment vertical="center" wrapText="1"/>
    </xf>
    <xf numFmtId="0" fontId="4" fillId="2" borderId="1" xfId="0" applyFont="1" applyFill="1" applyBorder="1" applyAlignment="1">
      <alignment vertical="center" wrapText="1"/>
    </xf>
    <xf numFmtId="0" fontId="8" fillId="4" borderId="1" xfId="0" applyFont="1" applyFill="1" applyBorder="1" applyAlignment="1">
      <alignment vertical="center" wrapText="1"/>
    </xf>
    <xf numFmtId="0" fontId="4" fillId="4" borderId="1" xfId="0" applyFont="1" applyFill="1" applyBorder="1" applyAlignment="1">
      <alignment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0" borderId="1"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8" fillId="0" borderId="11" xfId="0" applyFont="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8" fillId="3" borderId="5" xfId="0" applyFont="1" applyFill="1" applyBorder="1" applyAlignment="1">
      <alignment vertical="center" wrapText="1"/>
    </xf>
    <xf numFmtId="0" fontId="8" fillId="3" borderId="13" xfId="0" applyFont="1" applyFill="1" applyBorder="1" applyAlignment="1">
      <alignment vertical="center" wrapText="1"/>
    </xf>
    <xf numFmtId="0" fontId="8" fillId="3" borderId="0" xfId="0" applyFont="1" applyFill="1" applyBorder="1" applyAlignment="1">
      <alignment vertical="center" wrapText="1"/>
    </xf>
    <xf numFmtId="0" fontId="8" fillId="3" borderId="14" xfId="0" applyFont="1" applyFill="1" applyBorder="1" applyAlignment="1">
      <alignment vertical="center" wrapText="1"/>
    </xf>
    <xf numFmtId="0" fontId="8" fillId="3" borderId="9" xfId="0" applyFont="1" applyFill="1" applyBorder="1" applyAlignment="1">
      <alignment vertical="center" wrapText="1"/>
    </xf>
    <xf numFmtId="0" fontId="8" fillId="3" borderId="2" xfId="0" applyFont="1" applyFill="1" applyBorder="1" applyAlignment="1">
      <alignment vertical="center" wrapText="1"/>
    </xf>
    <xf numFmtId="0" fontId="13" fillId="3" borderId="4" xfId="0" applyFont="1" applyFill="1" applyBorder="1" applyAlignment="1" applyProtection="1">
      <alignment horizontal="center" vertical="center" wrapText="1"/>
    </xf>
    <xf numFmtId="0" fontId="5" fillId="0" borderId="12" xfId="0" applyFont="1" applyBorder="1" applyAlignment="1">
      <alignment horizontal="justify" vertical="center" wrapText="1"/>
    </xf>
    <xf numFmtId="0" fontId="8" fillId="4" borderId="10" xfId="0" applyFont="1" applyFill="1" applyBorder="1" applyAlignment="1">
      <alignment vertical="center" wrapText="1"/>
    </xf>
    <xf numFmtId="0" fontId="5" fillId="5" borderId="1" xfId="0" applyFont="1" applyFill="1" applyBorder="1" applyAlignment="1">
      <alignment horizontal="justify" vertical="center" wrapText="1"/>
    </xf>
    <xf numFmtId="0" fontId="8" fillId="5" borderId="1" xfId="0" applyFont="1" applyFill="1" applyBorder="1" applyAlignment="1">
      <alignment vertical="center" wrapText="1"/>
    </xf>
    <xf numFmtId="0" fontId="8" fillId="5" borderId="1" xfId="0" applyFont="1" applyFill="1" applyBorder="1" applyAlignment="1" applyProtection="1">
      <alignment vertical="center" wrapText="1"/>
      <protection locked="0"/>
    </xf>
    <xf numFmtId="0" fontId="14" fillId="0" borderId="12" xfId="0" applyFont="1" applyBorder="1" applyAlignment="1">
      <alignment horizontal="justify" vertical="center" wrapText="1"/>
    </xf>
    <xf numFmtId="0" fontId="15" fillId="0" borderId="1" xfId="0" applyFont="1" applyBorder="1" applyAlignment="1">
      <alignment vertical="center" wrapText="1"/>
    </xf>
    <xf numFmtId="0" fontId="15" fillId="0" borderId="1" xfId="0" applyFont="1" applyBorder="1" applyAlignment="1" applyProtection="1">
      <alignment vertical="center" wrapText="1"/>
      <protection locked="0"/>
    </xf>
    <xf numFmtId="0" fontId="15" fillId="4" borderId="1" xfId="0" applyFont="1" applyFill="1" applyBorder="1" applyAlignment="1">
      <alignment vertical="center" wrapText="1"/>
    </xf>
    <xf numFmtId="0" fontId="15" fillId="4" borderId="10" xfId="0" applyFont="1" applyFill="1" applyBorder="1" applyAlignment="1">
      <alignment vertical="center" wrapText="1"/>
    </xf>
    <xf numFmtId="0" fontId="8" fillId="3" borderId="1" xfId="0" applyFont="1" applyFill="1" applyBorder="1" applyAlignment="1" applyProtection="1">
      <alignment horizontal="center" vertical="center" wrapText="1"/>
    </xf>
    <xf numFmtId="0" fontId="5" fillId="5" borderId="6" xfId="0" applyFont="1" applyFill="1" applyBorder="1" applyAlignment="1">
      <alignment horizontal="justify" vertical="center" wrapText="1"/>
    </xf>
    <xf numFmtId="0" fontId="8" fillId="5" borderId="6" xfId="0" applyFont="1" applyFill="1" applyBorder="1" applyAlignment="1">
      <alignment vertical="center" wrapText="1"/>
    </xf>
    <xf numFmtId="0" fontId="8" fillId="5" borderId="6" xfId="0" applyFont="1" applyFill="1" applyBorder="1" applyAlignment="1" applyProtection="1">
      <alignment vertical="center" wrapText="1"/>
      <protection locked="0"/>
    </xf>
    <xf numFmtId="0" fontId="0" fillId="0" borderId="1" xfId="0" applyFont="1" applyBorder="1" applyAlignment="1">
      <alignment vertical="center" wrapText="1"/>
    </xf>
    <xf numFmtId="14" fontId="8" fillId="0" borderId="1" xfId="0" applyNumberFormat="1" applyFont="1" applyBorder="1" applyAlignment="1" applyProtection="1">
      <alignment vertical="center" wrapText="1"/>
      <protection locked="0"/>
    </xf>
    <xf numFmtId="0" fontId="8" fillId="0" borderId="16" xfId="0" applyFont="1" applyBorder="1" applyAlignment="1">
      <alignment vertical="center" wrapText="1"/>
    </xf>
    <xf numFmtId="0" fontId="4" fillId="7" borderId="1" xfId="0" applyFont="1" applyFill="1" applyBorder="1" applyAlignment="1">
      <alignment vertical="center" wrapText="1"/>
    </xf>
    <xf numFmtId="0" fontId="8" fillId="8" borderId="1" xfId="0" applyFont="1" applyFill="1" applyBorder="1" applyAlignment="1">
      <alignment vertical="center" wrapText="1"/>
    </xf>
    <xf numFmtId="0" fontId="8" fillId="9" borderId="1" xfId="0" applyFont="1" applyFill="1" applyBorder="1" applyAlignment="1">
      <alignment vertical="center" wrapText="1"/>
    </xf>
    <xf numFmtId="0" fontId="16" fillId="11" borderId="1" xfId="0" applyFont="1" applyFill="1" applyBorder="1" applyAlignment="1">
      <alignment vertical="center" wrapText="1"/>
    </xf>
    <xf numFmtId="0" fontId="16" fillId="9" borderId="1" xfId="0" applyFont="1" applyFill="1" applyBorder="1" applyAlignment="1">
      <alignment vertical="center" wrapText="1"/>
    </xf>
    <xf numFmtId="0" fontId="8" fillId="10" borderId="1" xfId="0" applyFont="1" applyFill="1" applyBorder="1" applyAlignment="1">
      <alignment vertical="center" wrapText="1"/>
    </xf>
    <xf numFmtId="0" fontId="19" fillId="6" borderId="16" xfId="0" applyFont="1" applyFill="1" applyBorder="1" applyAlignment="1">
      <alignment horizontal="center" vertical="center" wrapText="1"/>
    </xf>
    <xf numFmtId="0" fontId="8" fillId="12" borderId="1" xfId="0" applyFont="1" applyFill="1" applyBorder="1" applyAlignment="1">
      <alignment vertical="center" wrapText="1"/>
    </xf>
    <xf numFmtId="0" fontId="8" fillId="0" borderId="6" xfId="0" applyFont="1" applyBorder="1" applyAlignment="1">
      <alignment horizontal="center" vertical="center" wrapText="1"/>
    </xf>
    <xf numFmtId="0" fontId="17" fillId="0" borderId="17" xfId="0" applyFont="1" applyFill="1" applyBorder="1" applyAlignment="1">
      <alignment horizontal="center" vertical="center" wrapText="1"/>
    </xf>
    <xf numFmtId="0" fontId="8" fillId="4" borderId="0" xfId="0" applyFont="1" applyFill="1" applyBorder="1" applyAlignment="1">
      <alignment vertical="center" wrapText="1"/>
    </xf>
    <xf numFmtId="0" fontId="16" fillId="6" borderId="1" xfId="0" applyFont="1" applyFill="1" applyBorder="1" applyAlignment="1">
      <alignment horizontal="center" vertical="center" wrapText="1"/>
    </xf>
    <xf numFmtId="0" fontId="17" fillId="6" borderId="1" xfId="0" applyFont="1" applyFill="1" applyBorder="1" applyAlignment="1">
      <alignment vertical="center" wrapText="1"/>
    </xf>
    <xf numFmtId="0" fontId="1" fillId="3" borderId="1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8" fillId="0" borderId="1" xfId="0" applyFont="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0" borderId="0" xfId="0" applyFont="1" applyAlignment="1">
      <alignment horizontal="left" vertical="center" wrapText="1"/>
    </xf>
    <xf numFmtId="0" fontId="1" fillId="3" borderId="1" xfId="0" applyFont="1" applyFill="1" applyBorder="1" applyAlignment="1">
      <alignment horizontal="left" vertical="center" wrapText="1"/>
    </xf>
    <xf numFmtId="0" fontId="4" fillId="0" borderId="0" xfId="0" applyFont="1" applyAlignment="1">
      <alignment horizontal="left" vertical="center" wrapText="1"/>
    </xf>
    <xf numFmtId="0" fontId="8" fillId="3" borderId="10"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1" fillId="3" borderId="6"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14" fontId="8" fillId="0" borderId="10"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2" borderId="0" xfId="0" applyFont="1" applyFill="1" applyAlignment="1">
      <alignment horizontal="center" vertical="center" wrapText="1"/>
    </xf>
    <xf numFmtId="0" fontId="20" fillId="2" borderId="0" xfId="0" applyFont="1" applyFill="1" applyAlignment="1">
      <alignment horizontal="center" vertical="center" wrapText="1"/>
    </xf>
    <xf numFmtId="0" fontId="12" fillId="0" borderId="0" xfId="0" applyFont="1" applyAlignment="1">
      <alignment horizontal="center" vertical="center" wrapText="1"/>
    </xf>
    <xf numFmtId="0" fontId="4" fillId="2" borderId="1" xfId="0" applyFont="1" applyFill="1" applyBorder="1" applyAlignment="1">
      <alignment horizontal="left" vertical="center" wrapText="1"/>
    </xf>
    <xf numFmtId="0" fontId="7" fillId="0" borderId="15" xfId="0" applyFont="1" applyFill="1" applyBorder="1" applyAlignment="1">
      <alignment horizontal="left" vertical="center"/>
    </xf>
    <xf numFmtId="0" fontId="7" fillId="0" borderId="0" xfId="0" applyFont="1" applyFill="1" applyBorder="1" applyAlignment="1">
      <alignment horizontal="left" vertical="center"/>
    </xf>
    <xf numFmtId="0" fontId="4" fillId="0" borderId="9" xfId="0" applyFont="1" applyBorder="1" applyAlignment="1">
      <alignment horizontal="left" wrapText="1"/>
    </xf>
    <xf numFmtId="0" fontId="7" fillId="0" borderId="9" xfId="0" applyFont="1" applyBorder="1" applyAlignment="1">
      <alignment horizontal="left" vertical="center" wrapText="1"/>
    </xf>
    <xf numFmtId="0" fontId="8" fillId="3" borderId="11" xfId="0" applyFont="1" applyFill="1" applyBorder="1" applyAlignment="1">
      <alignment horizontal="center" vertical="center" wrapText="1"/>
    </xf>
    <xf numFmtId="0" fontId="17" fillId="6" borderId="10" xfId="0" applyFont="1" applyFill="1" applyBorder="1" applyAlignment="1">
      <alignment vertical="center" wrapText="1"/>
    </xf>
  </cellXfs>
  <cellStyles count="1">
    <cellStyle name="Normal" xfId="0" builtinId="0"/>
  </cellStyles>
  <dxfs count="172">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8" name="Tabela8" displayName="Tabela8" ref="A33:H34" totalsRowShown="0" headerRowDxfId="171" dataDxfId="169" headerRowBorderDxfId="170" tableBorderDxfId="168" totalsRowBorderDxfId="167">
  <autoFilter ref="A33:H34"/>
  <tableColumns count="8">
    <tableColumn id="1" name="Atividade" dataDxfId="166"/>
    <tableColumn id="2" name="Referência" dataDxfId="165"/>
    <tableColumn id="3" name="quantidade de semestres avaliados positivamente" dataDxfId="164"/>
    <tableColumn id="4" name="nº de identificação do(s) documento(s) comprobatório apresentado(s)" dataDxfId="163"/>
    <tableColumn id="5" name="pontuação solicitada" dataDxfId="162">
      <calculatedColumnFormula>C34*0.45*(1+0.02083*C17)</calculatedColumnFormula>
    </tableColumn>
    <tableColumn id="6" name="Observações do solicitante" dataDxfId="161"/>
    <tableColumn id="7" name="pontuação reconhecida pelo avaliador após análise do processo" dataDxfId="160"/>
    <tableColumn id="8" name="Observações do avaliador" dataDxfId="159"/>
  </tableColumns>
  <tableStyleInfo name="TableStyleMedium5" showFirstColumn="0" showLastColumn="0" showRowStripes="1" showColumnStripes="0"/>
</table>
</file>

<file path=xl/tables/table10.xml><?xml version="1.0" encoding="utf-8"?>
<table xmlns="http://schemas.openxmlformats.org/spreadsheetml/2006/main" id="5" name="Tabela5" displayName="Tabela5" ref="A26:H29" totalsRowShown="0" headerRowDxfId="79" dataDxfId="78">
  <autoFilter ref="A26:H29"/>
  <tableColumns count="8">
    <tableColumn id="1" name="Atividade" dataDxfId="77"/>
    <tableColumn id="2" name="Referência" dataDxfId="76"/>
    <tableColumn id="3" name="quantidade TOTAL apresentada" dataDxfId="75"/>
    <tableColumn id="4" name="nº de identificação do(s) documento(s) comprobatório apresentado(s)" dataDxfId="74"/>
    <tableColumn id="5" name="pontuação equivalente solicitada" dataDxfId="73"/>
    <tableColumn id="6" name="Observações do solicitante" dataDxfId="72"/>
    <tableColumn id="7" name="pontuação reconhecida pelo avaliador após análise do processo" dataDxfId="71"/>
    <tableColumn id="8" name="Observações do avaliador (AVALIADOR/COMISSÃO)" dataDxfId="70"/>
  </tableColumns>
  <tableStyleInfo name="TableStyleMedium3" showFirstColumn="0" showLastColumn="0" showRowStripes="1" showColumnStripes="0"/>
</table>
</file>

<file path=xl/tables/table11.xml><?xml version="1.0" encoding="utf-8"?>
<table xmlns="http://schemas.openxmlformats.org/spreadsheetml/2006/main" id="58" name="Tabela559" displayName="Tabela559" ref="A27:H30" totalsRowShown="0" headerRowDxfId="69" dataDxfId="68">
  <autoFilter ref="A27:H30"/>
  <tableColumns count="8">
    <tableColumn id="1" name="Atividade" dataDxfId="67"/>
    <tableColumn id="2" name="Referência" dataDxfId="66"/>
    <tableColumn id="3" name="quantidade TOTAL apresentada" dataDxfId="65"/>
    <tableColumn id="4" name="nº de identificação do(s) documento(s) comprobatório apresentado(s)" dataDxfId="64"/>
    <tableColumn id="5" name="pontuação equivalente solicitada" dataDxfId="63"/>
    <tableColumn id="6" name="Observações do solicitante" dataDxfId="62"/>
    <tableColumn id="7" name="pontuação reconhecida pelo avaliador após análise do processo" dataDxfId="61"/>
    <tableColumn id="8" name="Observações do avaliador" dataDxfId="60"/>
  </tableColumns>
  <tableStyleInfo name="TableStyleMedium3" showFirstColumn="0" showLastColumn="0" showRowStripes="1" showColumnStripes="0"/>
</table>
</file>

<file path=xl/tables/table12.xml><?xml version="1.0" encoding="utf-8"?>
<table xmlns="http://schemas.openxmlformats.org/spreadsheetml/2006/main" id="63" name="Tabela1264" displayName="Tabela1264" ref="A108:H121" totalsRowShown="0" headerRowDxfId="59" dataDxfId="58">
  <autoFilter ref="A108:H121"/>
  <tableColumns count="8">
    <tableColumn id="1" name="atividade" dataDxfId="57"/>
    <tableColumn id="2" name="referência" dataDxfId="56"/>
    <tableColumn id="3" name="quantidade apresentada" dataDxfId="55"/>
    <tableColumn id="4" name="nº de identificação do(s) documento(s) comprobatório apresentado(s)" dataDxfId="54"/>
    <tableColumn id="5" name="pontuação solicitada" dataDxfId="53"/>
    <tableColumn id="6" name="Observações do solicitante" dataDxfId="52"/>
    <tableColumn id="7" name="pontuação reconhecida pelo avaliador após análise do processo" dataDxfId="51"/>
    <tableColumn id="8" name="Observações do avaliador" dataDxfId="50"/>
  </tableColumns>
  <tableStyleInfo name="TableStyleMedium3" showFirstColumn="0" showLastColumn="0" showRowStripes="1" showColumnStripes="0"/>
</table>
</file>

<file path=xl/tables/table13.xml><?xml version="1.0" encoding="utf-8"?>
<table xmlns="http://schemas.openxmlformats.org/spreadsheetml/2006/main" id="65" name="Tabela1466" displayName="Tabela1466" ref="A125:H145" totalsRowShown="0" headerRowDxfId="49" dataDxfId="48">
  <autoFilter ref="A125:H145"/>
  <tableColumns count="8">
    <tableColumn id="1" name="atividade" dataDxfId="47"/>
    <tableColumn id="2" name="referência" dataDxfId="46"/>
    <tableColumn id="3" name="quantidade apresentada (EM MESES)" dataDxfId="45"/>
    <tableColumn id="4" name="nº de identificação do(s) documento(s) comprobatório apresentado(s)" dataDxfId="44"/>
    <tableColumn id="5" name="pontuação solicitada" dataDxfId="43">
      <calculatedColumnFormula>C126*$F$16/48</calculatedColumnFormula>
    </tableColumn>
    <tableColumn id="6" name="Observações do solicitante" dataDxfId="42"/>
    <tableColumn id="7" name="pontuação concedida pelo avaliador após análise do processo" dataDxfId="41"/>
    <tableColumn id="8" name="Observações do avaliador" dataDxfId="40"/>
  </tableColumns>
  <tableStyleInfo name="TableStyleMedium5" showFirstColumn="0" showLastColumn="0" showRowStripes="1" showColumnStripes="0"/>
</table>
</file>

<file path=xl/tables/table14.xml><?xml version="1.0" encoding="utf-8"?>
<table xmlns="http://schemas.openxmlformats.org/spreadsheetml/2006/main" id="67" name="Tabela1568" displayName="Tabela1568" ref="A149:H176" totalsRowShown="0" headerRowDxfId="39" dataDxfId="38">
  <autoFilter ref="A149:H176"/>
  <tableColumns count="8">
    <tableColumn id="1" name="atividade" dataDxfId="37"/>
    <tableColumn id="2" name="referência" dataDxfId="36"/>
    <tableColumn id="3" name="quantidade apresentada" dataDxfId="35"/>
    <tableColumn id="4" name="nº de identificação do(s) documento(s) comprobatório apresentado(s)" dataDxfId="34"/>
    <tableColumn id="5" name="pontuação solicitada" dataDxfId="33"/>
    <tableColumn id="6" name="Observações do solicitante" dataDxfId="32"/>
    <tableColumn id="7" name="pontuação concedida pelo avaliador após análise do processo" dataDxfId="31"/>
    <tableColumn id="8" name="Observações do avaliador" dataDxfId="30"/>
  </tableColumns>
  <tableStyleInfo name="TableStyleMedium3" showFirstColumn="0" showLastColumn="0" showRowStripes="1" showColumnStripes="0"/>
</table>
</file>

<file path=xl/tables/table15.xml><?xml version="1.0" encoding="utf-8"?>
<table xmlns="http://schemas.openxmlformats.org/spreadsheetml/2006/main" id="60" name="Tabela961" displayName="Tabela961" ref="A72:H91" totalsRowShown="0" headerRowDxfId="29" dataDxfId="28">
  <autoFilter ref="A72:H91"/>
  <tableColumns count="8">
    <tableColumn id="1" name="Atividade" dataDxfId="27"/>
    <tableColumn id="2" name="Referência" dataDxfId="26"/>
    <tableColumn id="3" name="quantidade apresentada" dataDxfId="25"/>
    <tableColumn id="4" name="nº de identificação do(s) documento(s) comprobatório apresentado(s)" dataDxfId="24"/>
    <tableColumn id="5" name="pontuação solicitada" dataDxfId="23"/>
    <tableColumn id="6" name="Observações do solicitante" dataDxfId="22"/>
    <tableColumn id="7" name="pontuação reconhecida pelo avaliador após análise do processo" dataDxfId="21"/>
    <tableColumn id="8" name="Observações do avaliador" dataDxfId="20"/>
  </tableColumns>
  <tableStyleInfo name="TableStyleMedium3" showFirstColumn="0" showLastColumn="0" showRowStripes="1" showColumnStripes="0"/>
</table>
</file>

<file path=xl/tables/table16.xml><?xml version="1.0" encoding="utf-8"?>
<table xmlns="http://schemas.openxmlformats.org/spreadsheetml/2006/main" id="62" name="Tabela1163" displayName="Tabela1163" ref="A34:H68" totalsRowShown="0" headerRowDxfId="19" dataDxfId="18">
  <autoFilter ref="A34:H68"/>
  <tableColumns count="8">
    <tableColumn id="1" name="Atividade" dataDxfId="17"/>
    <tableColumn id="2" name="Referência" dataDxfId="16"/>
    <tableColumn id="3" name="quantidade de participações apresentada" dataDxfId="15"/>
    <tableColumn id="4" name="nº de identificação do(s) documento(s) comprobatório apresentado(s)" dataDxfId="14"/>
    <tableColumn id="5" name="pontuação solicitada" dataDxfId="13"/>
    <tableColumn id="6" name="Observações do solicitante" dataDxfId="12"/>
    <tableColumn id="7" name="pontuação reconhecida pelo avaliador após análise do processo" dataDxfId="11"/>
    <tableColumn id="8" name="Observações do avaliador" dataDxfId="10"/>
  </tableColumns>
  <tableStyleInfo name="TableStyleMedium5" showFirstColumn="0" showLastColumn="0" showRowStripes="1" showColumnStripes="0"/>
</table>
</file>

<file path=xl/tables/table17.xml><?xml version="1.0" encoding="utf-8"?>
<table xmlns="http://schemas.openxmlformats.org/spreadsheetml/2006/main" id="64" name="Tabela1365" displayName="Tabela1365" ref="A96:H104" totalsRowShown="0" headerRowDxfId="9" dataDxfId="8">
  <autoFilter ref="A96:H104"/>
  <tableColumns count="8">
    <tableColumn id="1" name="atividade" dataDxfId="7"/>
    <tableColumn id="2" name="referência" dataDxfId="6"/>
    <tableColumn id="3" name="quantidade apresentada" dataDxfId="5"/>
    <tableColumn id="4" name="nº de identificação do(s) documento(s) comprobatório apresentado(s)" dataDxfId="4"/>
    <tableColumn id="5" name="pontuação solicitada" dataDxfId="3"/>
    <tableColumn id="6" name="Observações do solicitante" dataDxfId="2"/>
    <tableColumn id="7" name="pontuação reconhecida pelo avaliador após análise do processo" dataDxfId="1"/>
    <tableColumn id="8" name="Observações do avaliador" dataDxfId="0"/>
  </tableColumns>
  <tableStyleInfo name="TableStyleMedium5" showFirstColumn="0" showLastColumn="0" showRowStripes="1" showColumnStripes="0"/>
</table>
</file>

<file path=xl/tables/table2.xml><?xml version="1.0" encoding="utf-8"?>
<table xmlns="http://schemas.openxmlformats.org/spreadsheetml/2006/main" id="9" name="Tabela9" displayName="Tabela9" ref="A38:H50" totalsRowShown="0" headerRowDxfId="158" dataDxfId="157">
  <autoFilter ref="A38:H50"/>
  <tableColumns count="8">
    <tableColumn id="1" name="Atividade" dataDxfId="156"/>
    <tableColumn id="2" name="Referência" dataDxfId="155"/>
    <tableColumn id="3" name="quantidade apresentada" dataDxfId="154"/>
    <tableColumn id="4" name="nº de identificação do(s) documento(s) comprobatório apresentado(s)" dataDxfId="153"/>
    <tableColumn id="5" name="pontuação solicitada" dataDxfId="152"/>
    <tableColumn id="6" name="Observações do solicitante" dataDxfId="151"/>
    <tableColumn id="7" name="pontuação reconhecida pelo avaliador após análise do processo" dataDxfId="150"/>
    <tableColumn id="8" name="Observações do avaliador" dataDxfId="149"/>
  </tableColumns>
  <tableStyleInfo name="TableStyleMedium3" showFirstColumn="0" showLastColumn="0" showRowStripes="1" showColumnStripes="0"/>
</table>
</file>

<file path=xl/tables/table3.xml><?xml version="1.0" encoding="utf-8"?>
<table xmlns="http://schemas.openxmlformats.org/spreadsheetml/2006/main" id="10" name="Tabela10" displayName="Tabela10" ref="A54:H62" totalsRowShown="0" headerRowDxfId="148" dataDxfId="147">
  <autoFilter ref="A54:H62"/>
  <tableColumns count="8">
    <tableColumn id="1" name="Atividade" dataDxfId="146"/>
    <tableColumn id="2" name="Referência" dataDxfId="145"/>
    <tableColumn id="3" name="quantidade de participações apresentada" dataDxfId="144"/>
    <tableColumn id="4" name="nº de identificação do(s) documento(s) comprobatório apresentado(s)" dataDxfId="143"/>
    <tableColumn id="5" name="pontuação solicitada" dataDxfId="142"/>
    <tableColumn id="6" name="Observações do solicitante" dataDxfId="141"/>
    <tableColumn id="7" name="pontuação reconhecida pelo avaliador após análise do processo" dataDxfId="140"/>
    <tableColumn id="8" name="Observações do avaliador" dataDxfId="139"/>
  </tableColumns>
  <tableStyleInfo name="TableStyleMedium5" showFirstColumn="0" showLastColumn="0" showRowStripes="1" showColumnStripes="0"/>
</table>
</file>

<file path=xl/tables/table4.xml><?xml version="1.0" encoding="utf-8"?>
<table xmlns="http://schemas.openxmlformats.org/spreadsheetml/2006/main" id="11" name="Tabela11" displayName="Tabela11" ref="A77:H111" totalsRowShown="0" headerRowDxfId="138" dataDxfId="137">
  <autoFilter ref="A77:H111"/>
  <tableColumns count="8">
    <tableColumn id="1" name="Atividade" dataDxfId="136"/>
    <tableColumn id="2" name="Referência" dataDxfId="135"/>
    <tableColumn id="3" name="quantidade de participações apresentada" dataDxfId="134"/>
    <tableColumn id="4" name="nº de identificação do(s) documento(s) comprobatório apresentado(s)" dataDxfId="133"/>
    <tableColumn id="5" name="pontuação solicitada" dataDxfId="132"/>
    <tableColumn id="6" name="Observações do solicitante" dataDxfId="131"/>
    <tableColumn id="7" name="pontuação reconhecida pelo avaliador após análise do processo" dataDxfId="130"/>
    <tableColumn id="8" name="Observações do avaliador" dataDxfId="129"/>
  </tableColumns>
  <tableStyleInfo name="TableStyleMedium5" showFirstColumn="0" showLastColumn="0" showRowStripes="1" showColumnStripes="0"/>
</table>
</file>

<file path=xl/tables/table5.xml><?xml version="1.0" encoding="utf-8"?>
<table xmlns="http://schemas.openxmlformats.org/spreadsheetml/2006/main" id="12" name="Tabela12" displayName="Tabela12" ref="A115:H128" totalsRowShown="0" headerRowDxfId="128" dataDxfId="127">
  <autoFilter ref="A115:H128"/>
  <tableColumns count="8">
    <tableColumn id="1" name="atividade" dataDxfId="126"/>
    <tableColumn id="2" name="referência" dataDxfId="125"/>
    <tableColumn id="3" name="quantidade apresentada" dataDxfId="124"/>
    <tableColumn id="4" name="nº de identificação do(s) documento(s) comprobatório apresentado(s)" dataDxfId="123"/>
    <tableColumn id="5" name="pontuação solicitada" dataDxfId="122"/>
    <tableColumn id="6" name="Observações do solicitante" dataDxfId="121"/>
    <tableColumn id="7" name="pontuação reconhecida pelo avaliador após análise do processo" dataDxfId="120"/>
    <tableColumn id="8" name="Observações do avaliador" dataDxfId="119"/>
  </tableColumns>
  <tableStyleInfo name="TableStyleMedium3" showFirstColumn="0" showLastColumn="0" showRowStripes="1" showColumnStripes="0"/>
</table>
</file>

<file path=xl/tables/table6.xml><?xml version="1.0" encoding="utf-8"?>
<table xmlns="http://schemas.openxmlformats.org/spreadsheetml/2006/main" id="13" name="Tabela13" displayName="Tabela13" ref="A132:H139" totalsRowShown="0" headerRowDxfId="118" dataDxfId="117">
  <autoFilter ref="A132:H139"/>
  <tableColumns count="8">
    <tableColumn id="1" name="atividade" dataDxfId="116"/>
    <tableColumn id="2" name="referência" dataDxfId="115"/>
    <tableColumn id="3" name="quantidade apresentada" dataDxfId="114"/>
    <tableColumn id="4" name="nº de identificação do(s) documento(s) comprobatório apresentado(s)" dataDxfId="113"/>
    <tableColumn id="5" name="pontuação solicitada" dataDxfId="112"/>
    <tableColumn id="6" name="Observações do solicitante" dataDxfId="111"/>
    <tableColumn id="7" name="pontuação reconhecida pelo avaliador após análise do processo" dataDxfId="110"/>
    <tableColumn id="8" name="Observações do avaliador" dataDxfId="109"/>
  </tableColumns>
  <tableStyleInfo name="TableStyleMedium5" showFirstColumn="0" showLastColumn="0" showRowStripes="1" showColumnStripes="0"/>
</table>
</file>

<file path=xl/tables/table7.xml><?xml version="1.0" encoding="utf-8"?>
<table xmlns="http://schemas.openxmlformats.org/spreadsheetml/2006/main" id="14" name="Tabela14" displayName="Tabela14" ref="A144:H164" totalsRowShown="0" headerRowDxfId="108" dataDxfId="107">
  <autoFilter ref="A144:H164"/>
  <tableColumns count="8">
    <tableColumn id="1" name="atividade" dataDxfId="106"/>
    <tableColumn id="2" name="referência" dataDxfId="105"/>
    <tableColumn id="3" name="quantidade apresentada (EM MESES)" dataDxfId="104"/>
    <tableColumn id="4" name="nº de identificação do(s) documento(s) comprobatório apresentado(s)" dataDxfId="103"/>
    <tableColumn id="5" name="pontuação solicitada" dataDxfId="102">
      <calculatedColumnFormula>C145*$F$16/48</calculatedColumnFormula>
    </tableColumn>
    <tableColumn id="6" name="Observações do solicitante" dataDxfId="101"/>
    <tableColumn id="7" name="pontuação concedida pelo avaliador após análise do processo" dataDxfId="100"/>
    <tableColumn id="8" name="Observações do avaliador" dataDxfId="99"/>
  </tableColumns>
  <tableStyleInfo name="TableStyleMedium3" showFirstColumn="0" showLastColumn="0" showRowStripes="1" showColumnStripes="0"/>
</table>
</file>

<file path=xl/tables/table8.xml><?xml version="1.0" encoding="utf-8"?>
<table xmlns="http://schemas.openxmlformats.org/spreadsheetml/2006/main" id="15" name="Tabela15" displayName="Tabela15" ref="A168:H195" totalsRowShown="0" headerRowDxfId="98">
  <autoFilter ref="A168:H195"/>
  <tableColumns count="8">
    <tableColumn id="1" name="atividade" dataDxfId="97"/>
    <tableColumn id="2" name="referência" dataDxfId="96"/>
    <tableColumn id="3" name="quantidade apresentada" dataDxfId="95"/>
    <tableColumn id="4" name="nº de identificação do(s) documento(s) comprobatório apresentado(s)" dataDxfId="94"/>
    <tableColumn id="5" name="pontuação solicitada" dataDxfId="93"/>
    <tableColumn id="6" name="Observações do solicitante" dataDxfId="92"/>
    <tableColumn id="7" name="pontuação concedida pelo avaliador após análise do processo" dataDxfId="91"/>
    <tableColumn id="8" name="Observações do avaliador" dataDxfId="90"/>
  </tableColumns>
  <tableStyleInfo name="TableStyleMedium5" showFirstColumn="0" showLastColumn="0" showRowStripes="1" showColumnStripes="0"/>
</table>
</file>

<file path=xl/tables/table9.xml><?xml version="1.0" encoding="utf-8"?>
<table xmlns="http://schemas.openxmlformats.org/spreadsheetml/2006/main" id="17" name="Tabela17" displayName="Tabela17" ref="A66:H73" totalsRowShown="0" headerRowDxfId="89" dataDxfId="88">
  <autoFilter ref="A66:H73"/>
  <tableColumns count="8">
    <tableColumn id="1" name="Atividade" dataDxfId="87"/>
    <tableColumn id="2" name="Referência" dataDxfId="86"/>
    <tableColumn id="3" name="quantidade apresentada" dataDxfId="85"/>
    <tableColumn id="4" name="nº de identificação do(s) documento(s) comprobatório apresentado(s)" dataDxfId="84"/>
    <tableColumn id="5" name="pontuação solicitada" dataDxfId="83"/>
    <tableColumn id="6" name="Observações do solicitante" dataDxfId="82"/>
    <tableColumn id="7" name="pontuação reconhecida pelo avaliador após análise do processo" dataDxfId="81"/>
    <tableColumn id="8" name="Observações do avaliador" dataDxfId="80"/>
  </tableColumns>
  <tableStyleInfo name="TableStyleMedium3"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vmlDrawing" Target="../drawings/vmlDrawing2.v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vmlDrawing" Target="../drawings/vmlDrawing4.vml"/><Relationship Id="rId7" Type="http://schemas.openxmlformats.org/officeDocument/2006/relationships/table" Target="../tables/table14.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6" Type="http://schemas.openxmlformats.org/officeDocument/2006/relationships/table" Target="../tables/table13.xml"/><Relationship Id="rId11" Type="http://schemas.openxmlformats.org/officeDocument/2006/relationships/comments" Target="../comments2.xml"/><Relationship Id="rId5" Type="http://schemas.openxmlformats.org/officeDocument/2006/relationships/table" Target="../tables/table12.xml"/><Relationship Id="rId10" Type="http://schemas.openxmlformats.org/officeDocument/2006/relationships/table" Target="../tables/table17.xml"/><Relationship Id="rId4" Type="http://schemas.openxmlformats.org/officeDocument/2006/relationships/table" Target="../tables/table11.xml"/><Relationship Id="rId9"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7"/>
  <sheetViews>
    <sheetView view="pageLayout" topLeftCell="A195" zoomScaleNormal="120" workbookViewId="0">
      <selection activeCell="A199" sqref="A199:F199"/>
    </sheetView>
  </sheetViews>
  <sheetFormatPr defaultRowHeight="11.25" x14ac:dyDescent="0.25"/>
  <cols>
    <col min="1" max="1" width="30.28515625" style="5" customWidth="1"/>
    <col min="2" max="2" width="15.42578125" style="5" customWidth="1"/>
    <col min="3" max="3" width="10.28515625" style="5" customWidth="1"/>
    <col min="4" max="4" width="13" style="5" customWidth="1"/>
    <col min="5" max="5" width="8.85546875" style="5" customWidth="1"/>
    <col min="6" max="6" width="23.7109375" style="5" customWidth="1"/>
    <col min="7" max="7" width="11.7109375" style="5" customWidth="1"/>
    <col min="8" max="8" width="27.28515625" style="5" customWidth="1"/>
    <col min="9" max="16384" width="9.140625" style="5"/>
  </cols>
  <sheetData>
    <row r="1" spans="1:8" ht="22.5" customHeight="1" x14ac:dyDescent="0.25">
      <c r="A1" s="97" t="s">
        <v>240</v>
      </c>
      <c r="B1" s="97"/>
      <c r="C1" s="97"/>
      <c r="D1" s="97"/>
      <c r="E1" s="97"/>
      <c r="F1" s="97"/>
      <c r="G1" s="97"/>
      <c r="H1" s="97"/>
    </row>
    <row r="2" spans="1:8" ht="4.5" customHeight="1" x14ac:dyDescent="0.25">
      <c r="A2" s="99"/>
      <c r="B2" s="99"/>
      <c r="C2" s="99"/>
      <c r="D2" s="99"/>
      <c r="E2" s="99"/>
      <c r="F2" s="99"/>
      <c r="G2" s="99"/>
      <c r="H2" s="99"/>
    </row>
    <row r="3" spans="1:8" ht="21" customHeight="1" x14ac:dyDescent="0.25">
      <c r="A3" s="98" t="s">
        <v>229</v>
      </c>
      <c r="B3" s="98"/>
      <c r="C3" s="98"/>
      <c r="D3" s="98"/>
      <c r="E3" s="98"/>
      <c r="F3" s="98"/>
      <c r="G3" s="98"/>
      <c r="H3" s="98"/>
    </row>
    <row r="4" spans="1:8" ht="50.25" customHeight="1" x14ac:dyDescent="0.25">
      <c r="A4" s="96" t="s">
        <v>295</v>
      </c>
      <c r="B4" s="96"/>
      <c r="C4" s="96"/>
      <c r="D4" s="96"/>
      <c r="E4" s="96"/>
      <c r="F4" s="96"/>
      <c r="G4" s="96"/>
      <c r="H4" s="96"/>
    </row>
    <row r="5" spans="1:8" ht="11.25" customHeight="1" x14ac:dyDescent="0.25">
      <c r="A5" s="100" t="s">
        <v>231</v>
      </c>
      <c r="B5" s="100"/>
      <c r="C5" s="100"/>
      <c r="D5" s="100"/>
      <c r="E5" s="100"/>
      <c r="F5" s="100"/>
      <c r="G5" s="100"/>
      <c r="H5" s="100"/>
    </row>
    <row r="6" spans="1:8" ht="17.25" customHeight="1" x14ac:dyDescent="0.25">
      <c r="A6" s="6" t="s">
        <v>230</v>
      </c>
      <c r="B6" s="69" t="s">
        <v>249</v>
      </c>
      <c r="C6" s="69"/>
      <c r="D6" s="69"/>
      <c r="E6" s="69"/>
      <c r="F6" s="69"/>
      <c r="G6" s="70"/>
      <c r="H6" s="71"/>
    </row>
    <row r="7" spans="1:8" ht="17.25" customHeight="1" x14ac:dyDescent="0.25">
      <c r="A7" s="6" t="s">
        <v>0</v>
      </c>
      <c r="B7" s="69">
        <v>222222222</v>
      </c>
      <c r="C7" s="69"/>
      <c r="D7" s="69"/>
      <c r="E7" s="69"/>
      <c r="F7" s="69"/>
      <c r="G7" s="72"/>
      <c r="H7" s="73"/>
    </row>
    <row r="8" spans="1:8" ht="17.25" customHeight="1" x14ac:dyDescent="0.25">
      <c r="A8" s="6" t="s">
        <v>1</v>
      </c>
      <c r="B8" s="69" t="s">
        <v>251</v>
      </c>
      <c r="C8" s="69"/>
      <c r="D8" s="69"/>
      <c r="E8" s="69"/>
      <c r="F8" s="69"/>
      <c r="G8" s="74"/>
      <c r="H8" s="75"/>
    </row>
    <row r="9" spans="1:8" ht="17.25" customHeight="1" x14ac:dyDescent="0.25">
      <c r="A9" s="6" t="s">
        <v>247</v>
      </c>
      <c r="B9" s="25">
        <v>40</v>
      </c>
      <c r="C9" s="79" t="s">
        <v>248</v>
      </c>
      <c r="D9" s="80"/>
      <c r="E9" s="80"/>
      <c r="F9" s="80"/>
      <c r="G9" s="26"/>
      <c r="H9" s="27"/>
    </row>
    <row r="10" spans="1:8" ht="17.25" customHeight="1" x14ac:dyDescent="0.25">
      <c r="A10" s="84"/>
      <c r="B10" s="85"/>
      <c r="C10" s="85"/>
      <c r="D10" s="85"/>
      <c r="E10" s="85"/>
      <c r="F10" s="85"/>
      <c r="G10" s="85"/>
      <c r="H10" s="86"/>
    </row>
    <row r="11" spans="1:8" ht="17.25" customHeight="1" x14ac:dyDescent="0.25">
      <c r="A11" s="6" t="s">
        <v>242</v>
      </c>
      <c r="B11" s="89">
        <v>41937</v>
      </c>
      <c r="C11" s="90"/>
      <c r="D11" s="24" t="s">
        <v>228</v>
      </c>
      <c r="E11" s="89">
        <v>42667</v>
      </c>
      <c r="F11" s="90"/>
      <c r="G11" s="87"/>
      <c r="H11" s="88"/>
    </row>
    <row r="12" spans="1:8" ht="31.5" customHeight="1" x14ac:dyDescent="0.25">
      <c r="A12" s="67" t="s">
        <v>273</v>
      </c>
      <c r="B12" s="68"/>
      <c r="C12" s="21"/>
      <c r="D12" s="52"/>
      <c r="E12" s="8" t="s">
        <v>228</v>
      </c>
      <c r="F12" s="52"/>
      <c r="G12" s="7"/>
      <c r="H12" s="7"/>
    </row>
    <row r="13" spans="1:8" ht="17.25" customHeight="1" x14ac:dyDescent="0.25">
      <c r="A13" s="91" t="s">
        <v>232</v>
      </c>
      <c r="B13" s="92"/>
      <c r="C13" s="92"/>
      <c r="D13" s="92"/>
      <c r="E13" s="92"/>
      <c r="F13" s="92"/>
      <c r="G13" s="92"/>
      <c r="H13" s="93"/>
    </row>
    <row r="14" spans="1:8" ht="17.25" customHeight="1" x14ac:dyDescent="0.25">
      <c r="A14" s="77" t="s">
        <v>234</v>
      </c>
      <c r="B14" s="77"/>
      <c r="C14" s="23" t="s">
        <v>228</v>
      </c>
      <c r="D14" s="6" t="s">
        <v>2</v>
      </c>
      <c r="E14" s="23" t="s">
        <v>297</v>
      </c>
      <c r="F14" s="28"/>
      <c r="G14" s="29"/>
      <c r="H14" s="30"/>
    </row>
    <row r="15" spans="1:8" ht="17.25" customHeight="1" x14ac:dyDescent="0.25">
      <c r="A15" s="77" t="s">
        <v>235</v>
      </c>
      <c r="B15" s="77"/>
      <c r="C15" s="23" t="s">
        <v>228</v>
      </c>
      <c r="D15" s="6" t="s">
        <v>2</v>
      </c>
      <c r="E15" s="23" t="s">
        <v>296</v>
      </c>
      <c r="F15" s="31"/>
      <c r="G15" s="32"/>
      <c r="H15" s="33"/>
    </row>
    <row r="16" spans="1:8" ht="33.75" customHeight="1" thickBot="1" x14ac:dyDescent="0.3">
      <c r="A16" s="83" t="s">
        <v>233</v>
      </c>
      <c r="B16" s="83"/>
      <c r="C16" s="11">
        <f>IF(AND(B9=20,C12="SIM"),((F16*0.8)*0.75),IF(AND(B9=20,C12="NÃO"),(F16*0.8),IF(AND(B9=40,C12="SIM"),(F16*0.75),F16)))</f>
        <v>45</v>
      </c>
      <c r="D16" s="77" t="s">
        <v>227</v>
      </c>
      <c r="E16" s="77"/>
      <c r="F16" s="36">
        <f>IF(E15="","",IF(AND(C15="A",E15="II"),45,IF(AND(C15="B",E15="I"),45,IF(AND(C15="B",E15="II"),45,IF(AND(C15="C",E15="I"),50,IF(AND(C15="C",E15="II"),50,IF(AND(C15="C",E15="III"),60,60)))))))</f>
        <v>45</v>
      </c>
      <c r="G16" s="34"/>
      <c r="H16" s="35"/>
    </row>
    <row r="17" spans="1:8" ht="25.5" customHeight="1" thickBot="1" x14ac:dyDescent="0.3">
      <c r="A17" s="94" t="s">
        <v>298</v>
      </c>
      <c r="B17" s="95"/>
      <c r="C17" s="60">
        <v>0</v>
      </c>
    </row>
    <row r="18" spans="1:8" ht="22.5" customHeight="1" x14ac:dyDescent="0.25">
      <c r="A18" s="78" t="s">
        <v>250</v>
      </c>
      <c r="B18" s="78"/>
      <c r="C18" s="78"/>
      <c r="D18" s="78"/>
      <c r="E18" s="78"/>
      <c r="F18" s="78"/>
      <c r="G18" s="78"/>
      <c r="H18" s="78"/>
    </row>
    <row r="19" spans="1:8" ht="12" customHeight="1" x14ac:dyDescent="0.25">
      <c r="A19" s="81"/>
      <c r="B19" s="81"/>
      <c r="C19" s="81"/>
      <c r="D19" s="81"/>
      <c r="E19" s="81"/>
      <c r="F19" s="81"/>
      <c r="G19" s="81"/>
      <c r="H19" s="81"/>
    </row>
    <row r="20" spans="1:8" ht="11.25" customHeight="1" x14ac:dyDescent="0.25">
      <c r="A20" s="81"/>
      <c r="B20" s="81"/>
      <c r="C20" s="81"/>
      <c r="D20" s="81"/>
      <c r="E20" s="81"/>
      <c r="F20" s="81"/>
      <c r="G20" s="81"/>
      <c r="H20" s="81"/>
    </row>
    <row r="21" spans="1:8" ht="10.5" customHeight="1" x14ac:dyDescent="0.25">
      <c r="A21" s="81"/>
      <c r="B21" s="81"/>
      <c r="C21" s="81"/>
      <c r="D21" s="81"/>
      <c r="E21" s="81"/>
      <c r="F21" s="81"/>
      <c r="G21" s="81"/>
      <c r="H21" s="81"/>
    </row>
    <row r="22" spans="1:8" ht="9.75" customHeight="1" x14ac:dyDescent="0.25">
      <c r="A22" s="81"/>
      <c r="B22" s="81"/>
      <c r="C22" s="81"/>
      <c r="D22" s="81"/>
      <c r="E22" s="81"/>
      <c r="F22" s="81"/>
      <c r="G22" s="81"/>
      <c r="H22" s="81"/>
    </row>
    <row r="23" spans="1:8" ht="22.5" customHeight="1" x14ac:dyDescent="0.25">
      <c r="A23" s="81"/>
      <c r="B23" s="81"/>
      <c r="C23" s="81"/>
      <c r="D23" s="81"/>
      <c r="E23" s="81"/>
      <c r="F23" s="81"/>
      <c r="G23" s="81"/>
      <c r="H23" s="81"/>
    </row>
    <row r="24" spans="1:8" ht="24.75" customHeight="1" x14ac:dyDescent="0.25">
      <c r="A24" s="82"/>
      <c r="B24" s="82"/>
      <c r="C24" s="82"/>
      <c r="D24" s="82"/>
      <c r="E24" s="82"/>
      <c r="F24" s="82"/>
      <c r="G24" s="82"/>
      <c r="H24" s="82"/>
    </row>
    <row r="25" spans="1:8" ht="11.25" customHeight="1" x14ac:dyDescent="0.2">
      <c r="A25" s="103" t="s">
        <v>9</v>
      </c>
      <c r="B25" s="103"/>
      <c r="C25" s="103"/>
      <c r="D25" s="103"/>
      <c r="E25" s="103"/>
      <c r="F25" s="103"/>
      <c r="G25" s="103"/>
      <c r="H25" s="103"/>
    </row>
    <row r="26" spans="1:8" ht="67.5" x14ac:dyDescent="0.25">
      <c r="A26" s="4" t="s">
        <v>236</v>
      </c>
      <c r="B26" s="4" t="s">
        <v>237</v>
      </c>
      <c r="C26" s="4" t="s">
        <v>30</v>
      </c>
      <c r="D26" s="4" t="s">
        <v>96</v>
      </c>
      <c r="E26" s="4" t="s">
        <v>241</v>
      </c>
      <c r="F26" s="4" t="s">
        <v>98</v>
      </c>
      <c r="G26" s="17" t="s">
        <v>239</v>
      </c>
      <c r="H26" s="17" t="s">
        <v>270</v>
      </c>
    </row>
    <row r="27" spans="1:8" ht="90" x14ac:dyDescent="0.25">
      <c r="A27" s="2" t="s">
        <v>285</v>
      </c>
      <c r="B27" s="4" t="s">
        <v>284</v>
      </c>
      <c r="C27" s="21"/>
      <c r="D27" s="21" t="s">
        <v>244</v>
      </c>
      <c r="E27" s="4">
        <f>C27*0.3*(1+0.02083*C17)</f>
        <v>0</v>
      </c>
      <c r="F27" s="21"/>
      <c r="G27" s="17"/>
      <c r="H27" s="17"/>
    </row>
    <row r="28" spans="1:8" ht="49.5" customHeight="1" x14ac:dyDescent="0.25">
      <c r="A28" s="2" t="s">
        <v>100</v>
      </c>
      <c r="B28" s="4" t="s">
        <v>3</v>
      </c>
      <c r="C28" s="21"/>
      <c r="D28" s="21"/>
      <c r="E28" s="4">
        <f>C28/4*0.75*(1+0.02083*C17)</f>
        <v>0</v>
      </c>
      <c r="F28" s="21"/>
      <c r="G28" s="17"/>
      <c r="H28" s="17"/>
    </row>
    <row r="29" spans="1:8" ht="49.5" customHeight="1" x14ac:dyDescent="0.25">
      <c r="A29" s="2" t="s">
        <v>101</v>
      </c>
      <c r="B29" s="4" t="s">
        <v>24</v>
      </c>
      <c r="C29" s="21"/>
      <c r="D29" s="21"/>
      <c r="E29" s="4">
        <f>C29*0.3*(1+0.02083*C17)</f>
        <v>0</v>
      </c>
      <c r="F29" s="21"/>
      <c r="G29" s="17"/>
      <c r="H29" s="17"/>
    </row>
    <row r="30" spans="1:8" x14ac:dyDescent="0.25">
      <c r="A30" s="12" t="s">
        <v>246</v>
      </c>
      <c r="B30" s="12"/>
      <c r="C30" s="12"/>
      <c r="D30" s="12"/>
      <c r="E30" s="12">
        <f>SUM(E27:E29)</f>
        <v>0</v>
      </c>
      <c r="F30" s="12"/>
      <c r="G30" s="12"/>
      <c r="H30" s="4"/>
    </row>
    <row r="31" spans="1:8" x14ac:dyDescent="0.25">
      <c r="A31" s="9"/>
      <c r="B31" s="9"/>
      <c r="C31" s="9"/>
      <c r="D31" s="9"/>
      <c r="E31" s="9"/>
      <c r="F31" s="9"/>
      <c r="G31" s="9"/>
    </row>
    <row r="32" spans="1:8" ht="11.25" customHeight="1" x14ac:dyDescent="0.25">
      <c r="A32" s="76" t="s">
        <v>8</v>
      </c>
      <c r="B32" s="76"/>
      <c r="C32" s="76"/>
      <c r="D32" s="76"/>
      <c r="E32" s="76"/>
      <c r="F32" s="76"/>
      <c r="G32" s="76"/>
    </row>
    <row r="33" spans="1:8" ht="67.5" x14ac:dyDescent="0.25">
      <c r="A33" s="4" t="s">
        <v>236</v>
      </c>
      <c r="B33" s="4" t="s">
        <v>237</v>
      </c>
      <c r="C33" s="10" t="s">
        <v>81</v>
      </c>
      <c r="D33" s="10" t="s">
        <v>96</v>
      </c>
      <c r="E33" s="10" t="s">
        <v>7</v>
      </c>
      <c r="F33" s="4" t="s">
        <v>98</v>
      </c>
      <c r="G33" s="17" t="s">
        <v>239</v>
      </c>
      <c r="H33" s="17" t="s">
        <v>99</v>
      </c>
    </row>
    <row r="34" spans="1:8" ht="148.5" customHeight="1" x14ac:dyDescent="0.25">
      <c r="A34" s="3" t="s">
        <v>102</v>
      </c>
      <c r="B34" s="11" t="s">
        <v>245</v>
      </c>
      <c r="C34" s="22"/>
      <c r="D34" s="22"/>
      <c r="E34" s="11">
        <f>C34*0.45*(1+0.02083*C17)</f>
        <v>0</v>
      </c>
      <c r="F34" s="22"/>
      <c r="G34" s="19"/>
      <c r="H34" s="20"/>
    </row>
    <row r="35" spans="1:8" x14ac:dyDescent="0.25">
      <c r="A35" s="12" t="s">
        <v>246</v>
      </c>
      <c r="B35" s="12"/>
      <c r="C35" s="12"/>
      <c r="D35" s="12"/>
      <c r="E35" s="12">
        <f>SUM(E34)</f>
        <v>0</v>
      </c>
      <c r="F35" s="12"/>
      <c r="G35" s="12"/>
      <c r="H35" s="4"/>
    </row>
    <row r="37" spans="1:8" ht="11.25" customHeight="1" x14ac:dyDescent="0.25">
      <c r="A37" s="76" t="s">
        <v>10</v>
      </c>
      <c r="B37" s="76"/>
      <c r="C37" s="76"/>
      <c r="D37" s="76"/>
      <c r="E37" s="76"/>
      <c r="F37" s="76"/>
      <c r="G37" s="76"/>
    </row>
    <row r="38" spans="1:8" ht="72.75" customHeight="1" x14ac:dyDescent="0.25">
      <c r="A38" s="11" t="s">
        <v>236</v>
      </c>
      <c r="B38" s="11" t="s">
        <v>237</v>
      </c>
      <c r="C38" s="5" t="s">
        <v>6</v>
      </c>
      <c r="D38" s="5" t="s">
        <v>96</v>
      </c>
      <c r="E38" s="5" t="s">
        <v>7</v>
      </c>
      <c r="F38" s="4" t="s">
        <v>98</v>
      </c>
      <c r="G38" s="17" t="s">
        <v>239</v>
      </c>
      <c r="H38" s="17" t="s">
        <v>99</v>
      </c>
    </row>
    <row r="39" spans="1:8" ht="72.75" customHeight="1" x14ac:dyDescent="0.25">
      <c r="A39" s="2" t="s">
        <v>103</v>
      </c>
      <c r="B39" s="4" t="s">
        <v>11</v>
      </c>
      <c r="C39" s="21"/>
      <c r="D39" s="21"/>
      <c r="E39" s="4">
        <f>(C39*0.45)*(1+0.02083*C17)</f>
        <v>0</v>
      </c>
      <c r="F39" s="21"/>
      <c r="G39" s="17"/>
      <c r="H39" s="17"/>
    </row>
    <row r="40" spans="1:8" ht="72.75" customHeight="1" x14ac:dyDescent="0.25">
      <c r="A40" s="2" t="s">
        <v>104</v>
      </c>
      <c r="B40" s="4" t="s">
        <v>12</v>
      </c>
      <c r="C40" s="21"/>
      <c r="D40" s="21"/>
      <c r="E40" s="4">
        <f>(C40*0.15)*(1+0.02083*C17)</f>
        <v>0</v>
      </c>
      <c r="F40" s="21"/>
      <c r="G40" s="17"/>
      <c r="H40" s="17"/>
    </row>
    <row r="41" spans="1:8" ht="72.75" customHeight="1" x14ac:dyDescent="0.25">
      <c r="A41" s="2" t="s">
        <v>105</v>
      </c>
      <c r="B41" s="4" t="s">
        <v>13</v>
      </c>
      <c r="C41" s="21"/>
      <c r="D41" s="21"/>
      <c r="E41" s="4">
        <f>C41*0.3*(1+0.02083*C17)</f>
        <v>0</v>
      </c>
      <c r="F41" s="21"/>
      <c r="G41" s="17"/>
      <c r="H41" s="17"/>
    </row>
    <row r="42" spans="1:8" ht="72.75" customHeight="1" x14ac:dyDescent="0.25">
      <c r="A42" s="2" t="s">
        <v>106</v>
      </c>
      <c r="B42" s="4" t="s">
        <v>14</v>
      </c>
      <c r="C42" s="21"/>
      <c r="D42" s="21"/>
      <c r="E42" s="4">
        <f>C42*0.15*(1+0.02083*C17)</f>
        <v>0</v>
      </c>
      <c r="F42" s="21"/>
      <c r="G42" s="17"/>
      <c r="H42" s="17"/>
    </row>
    <row r="43" spans="1:8" ht="58.5" customHeight="1" x14ac:dyDescent="0.25">
      <c r="A43" s="2" t="s">
        <v>107</v>
      </c>
      <c r="B43" s="4" t="s">
        <v>15</v>
      </c>
      <c r="C43" s="21"/>
      <c r="D43" s="21"/>
      <c r="E43" s="4">
        <f>C43*0.15*(1+0.02083*C17)</f>
        <v>0</v>
      </c>
      <c r="F43" s="21"/>
      <c r="G43" s="17"/>
      <c r="H43" s="17"/>
    </row>
    <row r="44" spans="1:8" ht="58.5" customHeight="1" x14ac:dyDescent="0.25">
      <c r="A44" s="2" t="s">
        <v>108</v>
      </c>
      <c r="B44" s="4" t="s">
        <v>16</v>
      </c>
      <c r="C44" s="21"/>
      <c r="D44" s="21"/>
      <c r="E44" s="4">
        <f>C44*0.15*(1+0.02083*C17)</f>
        <v>0</v>
      </c>
      <c r="F44" s="21"/>
      <c r="G44" s="17"/>
      <c r="H44" s="17"/>
    </row>
    <row r="45" spans="1:8" ht="58.5" customHeight="1" x14ac:dyDescent="0.25">
      <c r="A45" s="2" t="s">
        <v>109</v>
      </c>
      <c r="B45" s="4" t="s">
        <v>17</v>
      </c>
      <c r="C45" s="21"/>
      <c r="D45" s="21"/>
      <c r="E45" s="4">
        <f>C45*0.1*(1+0.02083*C17)</f>
        <v>0</v>
      </c>
      <c r="F45" s="21"/>
      <c r="G45" s="17"/>
      <c r="H45" s="17"/>
    </row>
    <row r="46" spans="1:8" ht="58.5" customHeight="1" x14ac:dyDescent="0.25">
      <c r="A46" s="2" t="s">
        <v>110</v>
      </c>
      <c r="B46" s="4" t="s">
        <v>18</v>
      </c>
      <c r="C46" s="21"/>
      <c r="D46" s="21"/>
      <c r="E46" s="4">
        <f>C46*0.4*(1+0.02083*C17)</f>
        <v>0</v>
      </c>
      <c r="F46" s="21"/>
      <c r="G46" s="17"/>
      <c r="H46" s="17"/>
    </row>
    <row r="47" spans="1:8" ht="58.5" customHeight="1" x14ac:dyDescent="0.25">
      <c r="A47" s="2" t="s">
        <v>111</v>
      </c>
      <c r="B47" s="4" t="s">
        <v>20</v>
      </c>
      <c r="C47" s="21"/>
      <c r="D47" s="21"/>
      <c r="E47" s="4">
        <f>C47*0.2*(1+0.02083*C17)</f>
        <v>0</v>
      </c>
      <c r="F47" s="21"/>
      <c r="G47" s="17"/>
      <c r="H47" s="17"/>
    </row>
    <row r="48" spans="1:8" ht="58.5" customHeight="1" x14ac:dyDescent="0.25">
      <c r="A48" s="2" t="s">
        <v>112</v>
      </c>
      <c r="B48" s="4" t="s">
        <v>19</v>
      </c>
      <c r="C48" s="21"/>
      <c r="D48" s="21"/>
      <c r="E48" s="4">
        <f>C48*0.5*(1+0.02083*C17)</f>
        <v>0</v>
      </c>
      <c r="F48" s="21"/>
      <c r="G48" s="17"/>
      <c r="H48" s="17"/>
    </row>
    <row r="49" spans="1:8" ht="22.5" x14ac:dyDescent="0.25">
      <c r="A49" s="2" t="s">
        <v>113</v>
      </c>
      <c r="B49" s="4" t="s">
        <v>21</v>
      </c>
      <c r="C49" s="21"/>
      <c r="D49" s="21"/>
      <c r="E49" s="4">
        <f>C49*0.25*(1+0.02083*C17)</f>
        <v>0</v>
      </c>
      <c r="F49" s="21"/>
      <c r="G49" s="17"/>
      <c r="H49" s="17"/>
    </row>
    <row r="50" spans="1:8" ht="22.5" x14ac:dyDescent="0.25">
      <c r="A50" s="2" t="s">
        <v>114</v>
      </c>
      <c r="B50" s="4" t="s">
        <v>22</v>
      </c>
      <c r="C50" s="21"/>
      <c r="D50" s="21"/>
      <c r="E50" s="4">
        <f>C50*0.25*(1+0.02083*C17)</f>
        <v>0</v>
      </c>
      <c r="F50" s="21"/>
      <c r="G50" s="17"/>
      <c r="H50" s="17"/>
    </row>
    <row r="51" spans="1:8" x14ac:dyDescent="0.25">
      <c r="A51" s="12" t="s">
        <v>246</v>
      </c>
      <c r="B51" s="12"/>
      <c r="C51" s="12"/>
      <c r="D51" s="12"/>
      <c r="E51" s="12">
        <f>SUM(E39:E50)</f>
        <v>0</v>
      </c>
      <c r="F51" s="12"/>
      <c r="G51" s="12"/>
      <c r="H51" s="4"/>
    </row>
    <row r="52" spans="1:8" ht="11.25" customHeight="1" x14ac:dyDescent="0.25"/>
    <row r="53" spans="1:8" ht="13.5" customHeight="1" x14ac:dyDescent="0.25">
      <c r="A53" s="76" t="s">
        <v>23</v>
      </c>
      <c r="B53" s="76"/>
      <c r="C53" s="76"/>
      <c r="D53" s="76"/>
      <c r="E53" s="76"/>
      <c r="F53" s="76"/>
      <c r="G53" s="76"/>
    </row>
    <row r="54" spans="1:8" ht="61.5" customHeight="1" x14ac:dyDescent="0.25">
      <c r="A54" s="4" t="s">
        <v>236</v>
      </c>
      <c r="B54" s="4" t="s">
        <v>237</v>
      </c>
      <c r="C54" s="4" t="s">
        <v>82</v>
      </c>
      <c r="D54" s="4" t="s">
        <v>96</v>
      </c>
      <c r="E54" s="4" t="s">
        <v>7</v>
      </c>
      <c r="F54" s="4" t="s">
        <v>98</v>
      </c>
      <c r="G54" s="17" t="s">
        <v>239</v>
      </c>
      <c r="H54" s="17" t="s">
        <v>99</v>
      </c>
    </row>
    <row r="55" spans="1:8" ht="63" customHeight="1" x14ac:dyDescent="0.25">
      <c r="A55" s="2" t="s">
        <v>115</v>
      </c>
      <c r="B55" s="4" t="s">
        <v>31</v>
      </c>
      <c r="C55" s="21"/>
      <c r="D55" s="21"/>
      <c r="E55" s="4">
        <f>(C55*0.2)*(1+0.02083*C17)</f>
        <v>0</v>
      </c>
      <c r="F55" s="21"/>
      <c r="G55" s="17"/>
      <c r="H55" s="17"/>
    </row>
    <row r="56" spans="1:8" ht="46.5" customHeight="1" x14ac:dyDescent="0.25">
      <c r="A56" s="2" t="s">
        <v>116</v>
      </c>
      <c r="B56" s="4" t="s">
        <v>32</v>
      </c>
      <c r="C56" s="21"/>
      <c r="D56" s="21"/>
      <c r="E56" s="4">
        <f>C56*0.3*(1+0.02083*C17)</f>
        <v>0</v>
      </c>
      <c r="F56" s="21"/>
      <c r="G56" s="17"/>
      <c r="H56" s="17"/>
    </row>
    <row r="57" spans="1:8" ht="46.5" customHeight="1" x14ac:dyDescent="0.25">
      <c r="A57" s="2" t="s">
        <v>117</v>
      </c>
      <c r="B57" s="4" t="s">
        <v>33</v>
      </c>
      <c r="C57" s="21"/>
      <c r="D57" s="21"/>
      <c r="E57" s="4">
        <f>C57*0.5*(1+0.02083*C17)</f>
        <v>0</v>
      </c>
      <c r="F57" s="21"/>
      <c r="G57" s="17"/>
      <c r="H57" s="17"/>
    </row>
    <row r="58" spans="1:8" ht="46.5" customHeight="1" x14ac:dyDescent="0.25">
      <c r="A58" s="2" t="s">
        <v>118</v>
      </c>
      <c r="B58" s="4" t="s">
        <v>34</v>
      </c>
      <c r="C58" s="21"/>
      <c r="D58" s="21"/>
      <c r="E58" s="4">
        <f>C58*0.6*(1+0.02083*C17)</f>
        <v>0</v>
      </c>
      <c r="F58" s="21"/>
      <c r="G58" s="17"/>
      <c r="H58" s="17"/>
    </row>
    <row r="59" spans="1:8" ht="46.5" customHeight="1" x14ac:dyDescent="0.25">
      <c r="A59" s="2" t="s">
        <v>119</v>
      </c>
      <c r="B59" s="4" t="s">
        <v>35</v>
      </c>
      <c r="C59" s="21"/>
      <c r="D59" s="21"/>
      <c r="E59" s="4">
        <f>C59*1*(1+0.02083*C17)</f>
        <v>0</v>
      </c>
      <c r="F59" s="21"/>
      <c r="G59" s="17"/>
      <c r="H59" s="17"/>
    </row>
    <row r="60" spans="1:8" ht="33.75" x14ac:dyDescent="0.25">
      <c r="A60" s="2" t="s">
        <v>120</v>
      </c>
      <c r="B60" s="4" t="s">
        <v>36</v>
      </c>
      <c r="C60" s="21"/>
      <c r="D60" s="21"/>
      <c r="E60" s="4">
        <f>C60*2*(1+0.02083*C17)</f>
        <v>0</v>
      </c>
      <c r="F60" s="21"/>
      <c r="G60" s="17"/>
      <c r="H60" s="17"/>
    </row>
    <row r="61" spans="1:8" ht="33.75" x14ac:dyDescent="0.25">
      <c r="A61" s="2" t="s">
        <v>121</v>
      </c>
      <c r="B61" s="4" t="s">
        <v>37</v>
      </c>
      <c r="C61" s="21"/>
      <c r="D61" s="21"/>
      <c r="E61" s="4">
        <f>C61*0.5*(1+0.02083*C17)</f>
        <v>0</v>
      </c>
      <c r="F61" s="21"/>
      <c r="G61" s="17"/>
      <c r="H61" s="17"/>
    </row>
    <row r="62" spans="1:8" ht="45" x14ac:dyDescent="0.25">
      <c r="A62" s="2" t="s">
        <v>122</v>
      </c>
      <c r="B62" s="4" t="s">
        <v>38</v>
      </c>
      <c r="C62" s="21"/>
      <c r="D62" s="21"/>
      <c r="E62" s="4">
        <f>(C62*0.1)*(1+0.02083*C17)</f>
        <v>0</v>
      </c>
      <c r="F62" s="21"/>
      <c r="G62" s="17"/>
      <c r="H62" s="17"/>
    </row>
    <row r="63" spans="1:8" x14ac:dyDescent="0.25">
      <c r="A63" s="12" t="s">
        <v>246</v>
      </c>
      <c r="B63" s="12"/>
      <c r="C63" s="12"/>
      <c r="D63" s="12"/>
      <c r="E63" s="12">
        <f>SUM(E55:E62)</f>
        <v>0</v>
      </c>
      <c r="F63" s="12"/>
      <c r="G63" s="18"/>
      <c r="H63" s="17"/>
    </row>
    <row r="64" spans="1:8" x14ac:dyDescent="0.25">
      <c r="A64" s="13"/>
      <c r="B64" s="13"/>
      <c r="C64" s="13"/>
      <c r="D64" s="13"/>
      <c r="E64" s="13"/>
      <c r="F64" s="13"/>
      <c r="G64" s="13"/>
      <c r="H64" s="14"/>
    </row>
    <row r="65" spans="1:8" ht="15" customHeight="1" x14ac:dyDescent="0.25">
      <c r="A65" s="101" t="s">
        <v>123</v>
      </c>
      <c r="B65" s="102"/>
      <c r="C65" s="102"/>
      <c r="D65" s="102"/>
      <c r="E65" s="102"/>
      <c r="F65" s="102"/>
      <c r="G65" s="102"/>
      <c r="H65" s="102"/>
    </row>
    <row r="66" spans="1:8" ht="61.5" customHeight="1" x14ac:dyDescent="0.25">
      <c r="A66" s="16" t="s">
        <v>236</v>
      </c>
      <c r="B66" s="16" t="s">
        <v>237</v>
      </c>
      <c r="C66" s="16" t="s">
        <v>6</v>
      </c>
      <c r="D66" s="16" t="s">
        <v>96</v>
      </c>
      <c r="E66" s="16" t="s">
        <v>7</v>
      </c>
      <c r="F66" s="15" t="s">
        <v>98</v>
      </c>
      <c r="G66" s="17" t="s">
        <v>239</v>
      </c>
      <c r="H66" s="17" t="s">
        <v>99</v>
      </c>
    </row>
    <row r="67" spans="1:8" ht="62.25" customHeight="1" x14ac:dyDescent="0.25">
      <c r="A67" s="2" t="s">
        <v>196</v>
      </c>
      <c r="B67" s="4" t="s">
        <v>39</v>
      </c>
      <c r="C67" s="21"/>
      <c r="D67" s="21"/>
      <c r="E67" s="4">
        <f>(C67*0.1)*(1+0.02083*C17)</f>
        <v>0</v>
      </c>
      <c r="F67" s="21"/>
      <c r="G67" s="17"/>
      <c r="H67" s="17"/>
    </row>
    <row r="68" spans="1:8" ht="62.25" customHeight="1" x14ac:dyDescent="0.25">
      <c r="A68" s="2" t="s">
        <v>197</v>
      </c>
      <c r="B68" s="4" t="s">
        <v>40</v>
      </c>
      <c r="C68" s="21"/>
      <c r="D68" s="21"/>
      <c r="E68" s="4">
        <f>C68*0.6*(1+0.02083*C17)</f>
        <v>0</v>
      </c>
      <c r="F68" s="21"/>
      <c r="G68" s="17"/>
      <c r="H68" s="17"/>
    </row>
    <row r="69" spans="1:8" ht="62.25" customHeight="1" x14ac:dyDescent="0.25">
      <c r="A69" s="2" t="s">
        <v>198</v>
      </c>
      <c r="B69" s="4" t="s">
        <v>41</v>
      </c>
      <c r="C69" s="21"/>
      <c r="D69" s="21"/>
      <c r="E69" s="4">
        <f>C69*0.1*(1+0.02083*C17)</f>
        <v>0</v>
      </c>
      <c r="F69" s="21"/>
      <c r="G69" s="17"/>
      <c r="H69" s="17"/>
    </row>
    <row r="70" spans="1:8" ht="17.25" customHeight="1" x14ac:dyDescent="0.25">
      <c r="A70" s="2" t="s">
        <v>199</v>
      </c>
      <c r="B70" s="4" t="s">
        <v>42</v>
      </c>
      <c r="C70" s="21"/>
      <c r="D70" s="21"/>
      <c r="E70" s="4">
        <f>C70*5*(1+0.02083*C17)</f>
        <v>0</v>
      </c>
      <c r="F70" s="21"/>
      <c r="G70" s="17"/>
      <c r="H70" s="17"/>
    </row>
    <row r="71" spans="1:8" ht="17.25" customHeight="1" x14ac:dyDescent="0.25">
      <c r="A71" s="2" t="s">
        <v>200</v>
      </c>
      <c r="B71" s="4" t="s">
        <v>43</v>
      </c>
      <c r="C71" s="21"/>
      <c r="D71" s="21"/>
      <c r="E71" s="4">
        <f>C71*10*(1+0.02083*C17)</f>
        <v>0</v>
      </c>
      <c r="F71" s="21"/>
      <c r="G71" s="17"/>
      <c r="H71" s="17"/>
    </row>
    <row r="72" spans="1:8" ht="17.25" customHeight="1" x14ac:dyDescent="0.25">
      <c r="A72" s="2" t="s">
        <v>201</v>
      </c>
      <c r="B72" s="4" t="s">
        <v>44</v>
      </c>
      <c r="C72" s="21"/>
      <c r="D72" s="21"/>
      <c r="E72" s="4">
        <f>C72*20*(1+0.02083*C17)</f>
        <v>0</v>
      </c>
      <c r="F72" s="21"/>
      <c r="G72" s="17"/>
      <c r="H72" s="17"/>
    </row>
    <row r="73" spans="1:8" ht="17.25" customHeight="1" x14ac:dyDescent="0.25">
      <c r="A73" s="2" t="s">
        <v>202</v>
      </c>
      <c r="B73" s="4" t="s">
        <v>45</v>
      </c>
      <c r="C73" s="21"/>
      <c r="D73" s="21"/>
      <c r="E73" s="4">
        <f>C73*40*(1+0.02083*C17)</f>
        <v>0</v>
      </c>
      <c r="F73" s="21"/>
      <c r="G73" s="17"/>
      <c r="H73" s="17"/>
    </row>
    <row r="74" spans="1:8" ht="18.75" customHeight="1" x14ac:dyDescent="0.25">
      <c r="A74" s="12" t="s">
        <v>246</v>
      </c>
      <c r="B74" s="4"/>
      <c r="C74" s="4"/>
      <c r="D74" s="4"/>
      <c r="E74" s="12">
        <f>SUM(E67:E73)</f>
        <v>0</v>
      </c>
      <c r="F74" s="12"/>
      <c r="G74" s="17"/>
      <c r="H74" s="17"/>
    </row>
    <row r="75" spans="1:8" ht="12.75" customHeight="1" x14ac:dyDescent="0.25"/>
    <row r="76" spans="1:8" ht="16.5" customHeight="1" x14ac:dyDescent="0.25">
      <c r="A76" s="76" t="s">
        <v>25</v>
      </c>
      <c r="B76" s="76"/>
      <c r="C76" s="76"/>
      <c r="D76" s="76"/>
      <c r="E76" s="76"/>
      <c r="F76" s="76"/>
      <c r="G76" s="76"/>
    </row>
    <row r="77" spans="1:8" ht="57.75" customHeight="1" x14ac:dyDescent="0.25">
      <c r="A77" s="4" t="s">
        <v>236</v>
      </c>
      <c r="B77" s="4" t="s">
        <v>237</v>
      </c>
      <c r="C77" s="4" t="s">
        <v>82</v>
      </c>
      <c r="D77" s="4" t="s">
        <v>96</v>
      </c>
      <c r="E77" s="4" t="s">
        <v>7</v>
      </c>
      <c r="F77" s="4" t="s">
        <v>98</v>
      </c>
      <c r="G77" s="17" t="s">
        <v>239</v>
      </c>
      <c r="H77" s="17" t="s">
        <v>99</v>
      </c>
    </row>
    <row r="78" spans="1:8" ht="57.75" customHeight="1" x14ac:dyDescent="0.25">
      <c r="A78" s="2" t="s">
        <v>124</v>
      </c>
      <c r="B78" s="4" t="s">
        <v>46</v>
      </c>
      <c r="C78" s="21"/>
      <c r="D78" s="21"/>
      <c r="E78" s="4">
        <f>C78*30*(1+0.02083*C17)</f>
        <v>0</v>
      </c>
      <c r="F78" s="21"/>
      <c r="G78" s="17"/>
      <c r="H78" s="17"/>
    </row>
    <row r="79" spans="1:8" ht="57.75" customHeight="1" x14ac:dyDescent="0.25">
      <c r="A79" s="2" t="s">
        <v>125</v>
      </c>
      <c r="B79" s="4" t="s">
        <v>47</v>
      </c>
      <c r="C79" s="21"/>
      <c r="D79" s="21"/>
      <c r="E79" s="4">
        <f>C79*16.5*(1+0.02083*C17)</f>
        <v>0</v>
      </c>
      <c r="F79" s="21"/>
      <c r="G79" s="17"/>
      <c r="H79" s="17"/>
    </row>
    <row r="80" spans="1:8" ht="57.75" customHeight="1" x14ac:dyDescent="0.25">
      <c r="A80" s="2" t="s">
        <v>126</v>
      </c>
      <c r="B80" s="4" t="s">
        <v>48</v>
      </c>
      <c r="C80" s="21"/>
      <c r="D80" s="21"/>
      <c r="E80" s="4">
        <f>C80*3*(1+0.02083*C17)</f>
        <v>0</v>
      </c>
      <c r="F80" s="21"/>
      <c r="G80" s="17"/>
      <c r="H80" s="17"/>
    </row>
    <row r="81" spans="1:8" ht="57.75" customHeight="1" x14ac:dyDescent="0.25">
      <c r="A81" s="2" t="s">
        <v>127</v>
      </c>
      <c r="B81" s="4" t="s">
        <v>49</v>
      </c>
      <c r="C81" s="21"/>
      <c r="D81" s="21"/>
      <c r="E81" s="4">
        <f>(C81*0.5)*(1+0.02083*C17)</f>
        <v>0</v>
      </c>
      <c r="F81" s="21"/>
      <c r="G81" s="17"/>
      <c r="H81" s="17"/>
    </row>
    <row r="82" spans="1:8" ht="57.75" customHeight="1" x14ac:dyDescent="0.25">
      <c r="A82" s="2" t="s">
        <v>128</v>
      </c>
      <c r="B82" s="4" t="s">
        <v>50</v>
      </c>
      <c r="C82" s="21"/>
      <c r="D82" s="21"/>
      <c r="E82" s="4">
        <f>(C82*0.8)*(1+0.02083*C17)</f>
        <v>0</v>
      </c>
      <c r="F82" s="21"/>
      <c r="G82" s="17"/>
      <c r="H82" s="17"/>
    </row>
    <row r="83" spans="1:8" ht="66.75" customHeight="1" x14ac:dyDescent="0.25">
      <c r="A83" s="2" t="s">
        <v>129</v>
      </c>
      <c r="B83" s="4" t="s">
        <v>51</v>
      </c>
      <c r="C83" s="21"/>
      <c r="D83" s="21"/>
      <c r="E83" s="4">
        <f>(C83*0.2)*(1+0.02083*C17)</f>
        <v>0</v>
      </c>
      <c r="F83" s="21"/>
      <c r="G83" s="17"/>
      <c r="H83" s="17"/>
    </row>
    <row r="84" spans="1:8" ht="71.25" customHeight="1" x14ac:dyDescent="0.25">
      <c r="A84" s="2" t="s">
        <v>130</v>
      </c>
      <c r="B84" s="4" t="s">
        <v>52</v>
      </c>
      <c r="C84" s="21"/>
      <c r="D84" s="21"/>
      <c r="E84" s="4">
        <f>(C84*0.3)*(1+0.02083*C17)</f>
        <v>0</v>
      </c>
      <c r="F84" s="21"/>
      <c r="G84" s="17"/>
      <c r="H84" s="17"/>
    </row>
    <row r="85" spans="1:8" ht="55.5" customHeight="1" x14ac:dyDescent="0.25">
      <c r="A85" s="2" t="s">
        <v>131</v>
      </c>
      <c r="B85" s="4" t="s">
        <v>53</v>
      </c>
      <c r="C85" s="21"/>
      <c r="D85" s="21"/>
      <c r="E85" s="4">
        <f>C85*0.5*(1+0.02083*C17)</f>
        <v>0</v>
      </c>
      <c r="F85" s="21"/>
      <c r="G85" s="17"/>
      <c r="H85" s="17"/>
    </row>
    <row r="86" spans="1:8" ht="63.75" customHeight="1" x14ac:dyDescent="0.25">
      <c r="A86" s="2" t="s">
        <v>132</v>
      </c>
      <c r="B86" s="4" t="s">
        <v>53</v>
      </c>
      <c r="C86" s="21"/>
      <c r="D86" s="21"/>
      <c r="E86" s="4">
        <f>C86*0.5*(1+0.02083*C17)</f>
        <v>0</v>
      </c>
      <c r="F86" s="21"/>
      <c r="G86" s="17"/>
      <c r="H86" s="17"/>
    </row>
    <row r="87" spans="1:8" ht="42.75" customHeight="1" x14ac:dyDescent="0.25">
      <c r="A87" s="2" t="s">
        <v>262</v>
      </c>
      <c r="B87" s="4" t="s">
        <v>53</v>
      </c>
      <c r="C87" s="21"/>
      <c r="D87" s="21"/>
      <c r="E87" s="4">
        <f>C87*0.5*(1+0.02083*C17)</f>
        <v>0</v>
      </c>
      <c r="F87" s="21"/>
      <c r="G87" s="17"/>
      <c r="H87" s="17"/>
    </row>
    <row r="88" spans="1:8" ht="63.75" customHeight="1" x14ac:dyDescent="0.25">
      <c r="A88" s="2" t="s">
        <v>133</v>
      </c>
      <c r="B88" s="4" t="s">
        <v>46</v>
      </c>
      <c r="C88" s="21"/>
      <c r="D88" s="21"/>
      <c r="E88" s="4">
        <f>C88*0.3*(1+0.02083*C17)</f>
        <v>0</v>
      </c>
      <c r="F88" s="21"/>
      <c r="G88" s="17"/>
      <c r="H88" s="17"/>
    </row>
    <row r="89" spans="1:8" ht="63.75" customHeight="1" x14ac:dyDescent="0.25">
      <c r="A89" s="2" t="s">
        <v>134</v>
      </c>
      <c r="B89" s="4" t="s">
        <v>43</v>
      </c>
      <c r="C89" s="21"/>
      <c r="D89" s="21"/>
      <c r="E89" s="4">
        <f>C89*10*(1+0.02083*C17)</f>
        <v>0</v>
      </c>
      <c r="F89" s="21"/>
      <c r="G89" s="17"/>
      <c r="H89" s="17"/>
    </row>
    <row r="90" spans="1:8" ht="75" customHeight="1" x14ac:dyDescent="0.25">
      <c r="A90" s="2" t="s">
        <v>135</v>
      </c>
      <c r="B90" s="4" t="s">
        <v>54</v>
      </c>
      <c r="C90" s="21"/>
      <c r="D90" s="21"/>
      <c r="E90" s="4">
        <f>C90*5*(1+0.02083*C17)</f>
        <v>0</v>
      </c>
      <c r="F90" s="21"/>
      <c r="G90" s="17"/>
      <c r="H90" s="17"/>
    </row>
    <row r="91" spans="1:8" ht="75" customHeight="1" x14ac:dyDescent="0.25">
      <c r="A91" s="2" t="s">
        <v>136</v>
      </c>
      <c r="B91" s="4" t="s">
        <v>55</v>
      </c>
      <c r="C91" s="21"/>
      <c r="D91" s="21"/>
      <c r="E91" s="61">
        <f>C91*2*(1+0.02083*C17)</f>
        <v>0</v>
      </c>
      <c r="F91" s="21"/>
      <c r="G91" s="17"/>
      <c r="H91" s="17"/>
    </row>
    <row r="92" spans="1:8" ht="75" customHeight="1" x14ac:dyDescent="0.25">
      <c r="A92" s="2" t="s">
        <v>137</v>
      </c>
      <c r="B92" s="4" t="s">
        <v>48</v>
      </c>
      <c r="C92" s="21"/>
      <c r="D92" s="21"/>
      <c r="E92" s="4">
        <f>C92*3*(1+0.02083*C17)</f>
        <v>0</v>
      </c>
      <c r="F92" s="21"/>
      <c r="G92" s="17"/>
      <c r="H92" s="17"/>
    </row>
    <row r="93" spans="1:8" ht="75" customHeight="1" x14ac:dyDescent="0.25">
      <c r="A93" s="2" t="s">
        <v>138</v>
      </c>
      <c r="B93" s="4" t="s">
        <v>49</v>
      </c>
      <c r="C93" s="21"/>
      <c r="D93" s="21"/>
      <c r="E93" s="4">
        <f>C93*0.5*(1+0.02083*C17)</f>
        <v>0</v>
      </c>
      <c r="F93" s="21"/>
      <c r="G93" s="17"/>
      <c r="H93" s="17"/>
    </row>
    <row r="94" spans="1:8" ht="70.5" customHeight="1" x14ac:dyDescent="0.25">
      <c r="A94" s="2" t="s">
        <v>139</v>
      </c>
      <c r="B94" s="4" t="s">
        <v>56</v>
      </c>
      <c r="C94" s="21"/>
      <c r="D94" s="21"/>
      <c r="E94" s="4">
        <f>C94*10*(1+0.02083*C17)</f>
        <v>0</v>
      </c>
      <c r="F94" s="21"/>
      <c r="G94" s="17"/>
      <c r="H94" s="17"/>
    </row>
    <row r="95" spans="1:8" ht="70.5" customHeight="1" x14ac:dyDescent="0.25">
      <c r="A95" s="2" t="s">
        <v>140</v>
      </c>
      <c r="B95" s="4" t="s">
        <v>57</v>
      </c>
      <c r="C95" s="21"/>
      <c r="D95" s="21"/>
      <c r="E95" s="4">
        <f>C95*1*(1+0.02083*C17)</f>
        <v>0</v>
      </c>
      <c r="F95" s="21"/>
      <c r="G95" s="17"/>
      <c r="H95" s="17"/>
    </row>
    <row r="96" spans="1:8" ht="70.5" customHeight="1" x14ac:dyDescent="0.25">
      <c r="A96" s="2" t="s">
        <v>141</v>
      </c>
      <c r="B96" s="4" t="s">
        <v>56</v>
      </c>
      <c r="C96" s="21"/>
      <c r="D96" s="21"/>
      <c r="E96" s="4">
        <f>C96*10*(1+0.02083*C17)</f>
        <v>0</v>
      </c>
      <c r="F96" s="21"/>
      <c r="G96" s="17"/>
      <c r="H96" s="17"/>
    </row>
    <row r="97" spans="1:8" ht="70.5" customHeight="1" x14ac:dyDescent="0.25">
      <c r="A97" s="2" t="s">
        <v>142</v>
      </c>
      <c r="B97" s="4" t="s">
        <v>53</v>
      </c>
      <c r="C97" s="21"/>
      <c r="D97" s="21"/>
      <c r="E97" s="4">
        <f>C97*5*(1+0.02083*C17)</f>
        <v>0</v>
      </c>
      <c r="F97" s="21"/>
      <c r="G97" s="17"/>
      <c r="H97" s="17"/>
    </row>
    <row r="98" spans="1:8" ht="70.5" customHeight="1" x14ac:dyDescent="0.25">
      <c r="A98" s="2" t="s">
        <v>143</v>
      </c>
      <c r="B98" s="4" t="s">
        <v>58</v>
      </c>
      <c r="C98" s="21"/>
      <c r="D98" s="21"/>
      <c r="E98" s="4">
        <f>C98*3*(1+0.02083*C17)</f>
        <v>0</v>
      </c>
      <c r="F98" s="21"/>
      <c r="G98" s="17"/>
      <c r="H98" s="17"/>
    </row>
    <row r="99" spans="1:8" ht="51.75" customHeight="1" x14ac:dyDescent="0.25">
      <c r="A99" s="2" t="s">
        <v>144</v>
      </c>
      <c r="B99" s="4" t="s">
        <v>52</v>
      </c>
      <c r="C99" s="21"/>
      <c r="D99" s="21"/>
      <c r="E99" s="4">
        <f>(C99*0.3)*(1+0.02083*C17)</f>
        <v>0</v>
      </c>
      <c r="F99" s="21"/>
      <c r="G99" s="17"/>
      <c r="H99" s="17"/>
    </row>
    <row r="100" spans="1:8" ht="68.25" customHeight="1" x14ac:dyDescent="0.25">
      <c r="A100" s="2" t="s">
        <v>145</v>
      </c>
      <c r="B100" s="4" t="s">
        <v>58</v>
      </c>
      <c r="C100" s="21"/>
      <c r="D100" s="21"/>
      <c r="E100" s="4">
        <f>C100*3*(1+0.02083*C17)</f>
        <v>0</v>
      </c>
      <c r="F100" s="21"/>
      <c r="G100" s="17"/>
      <c r="H100" s="17"/>
    </row>
    <row r="101" spans="1:8" ht="51.75" customHeight="1" x14ac:dyDescent="0.25">
      <c r="A101" s="2" t="s">
        <v>146</v>
      </c>
      <c r="B101" s="4" t="s">
        <v>51</v>
      </c>
      <c r="C101" s="21"/>
      <c r="D101" s="21"/>
      <c r="E101" s="4">
        <f>(C101*0.2)*(1+0.02083*C17)</f>
        <v>0</v>
      </c>
      <c r="F101" s="21"/>
      <c r="G101" s="17"/>
      <c r="H101" s="17"/>
    </row>
    <row r="102" spans="1:8" ht="51.75" customHeight="1" x14ac:dyDescent="0.25">
      <c r="A102" s="2" t="s">
        <v>147</v>
      </c>
      <c r="B102" s="4" t="s">
        <v>58</v>
      </c>
      <c r="C102" s="21"/>
      <c r="D102" s="21"/>
      <c r="E102" s="4">
        <f>C102*3*(1+0.02083*C17)</f>
        <v>0</v>
      </c>
      <c r="F102" s="21"/>
      <c r="G102" s="17"/>
      <c r="H102" s="17"/>
    </row>
    <row r="103" spans="1:8" ht="51.75" customHeight="1" x14ac:dyDescent="0.25">
      <c r="A103" s="2" t="s">
        <v>148</v>
      </c>
      <c r="B103" s="4" t="s">
        <v>51</v>
      </c>
      <c r="C103" s="21"/>
      <c r="D103" s="21"/>
      <c r="E103" s="4">
        <f>C103*0.2*(1+0.02083*C17)</f>
        <v>0</v>
      </c>
      <c r="F103" s="21"/>
      <c r="G103" s="17"/>
      <c r="H103" s="17"/>
    </row>
    <row r="104" spans="1:8" ht="51.75" customHeight="1" x14ac:dyDescent="0.25">
      <c r="A104" s="2" t="s">
        <v>149</v>
      </c>
      <c r="B104" s="4" t="s">
        <v>59</v>
      </c>
      <c r="C104" s="21"/>
      <c r="D104" s="21"/>
      <c r="E104" s="4">
        <f>(C104*0.1)*(1+0.02083*C17)</f>
        <v>0</v>
      </c>
      <c r="F104" s="21"/>
      <c r="G104" s="17"/>
      <c r="H104" s="17"/>
    </row>
    <row r="105" spans="1:8" ht="51.75" customHeight="1" x14ac:dyDescent="0.25">
      <c r="A105" s="2" t="s">
        <v>150</v>
      </c>
      <c r="B105" s="4" t="s">
        <v>49</v>
      </c>
      <c r="C105" s="21"/>
      <c r="D105" s="21"/>
      <c r="E105" s="4">
        <f>(C105*0.5)*(1+0.02083*C17)</f>
        <v>0</v>
      </c>
      <c r="F105" s="21"/>
      <c r="G105" s="17"/>
      <c r="H105" s="17"/>
    </row>
    <row r="106" spans="1:8" ht="90" customHeight="1" x14ac:dyDescent="0.25">
      <c r="A106" s="2" t="s">
        <v>203</v>
      </c>
      <c r="B106" s="4" t="s">
        <v>51</v>
      </c>
      <c r="C106" s="21"/>
      <c r="D106" s="21"/>
      <c r="E106" s="4">
        <f>(C106*0.2)*(1+0.02083*C17)</f>
        <v>0</v>
      </c>
      <c r="F106" s="21"/>
      <c r="G106" s="17"/>
      <c r="H106" s="17"/>
    </row>
    <row r="107" spans="1:8" ht="33.75" x14ac:dyDescent="0.25">
      <c r="A107" s="2" t="s">
        <v>151</v>
      </c>
      <c r="B107" s="4" t="s">
        <v>51</v>
      </c>
      <c r="C107" s="21"/>
      <c r="D107" s="21"/>
      <c r="E107" s="4">
        <f>C107*0.2*(1+0.02083*C17)</f>
        <v>0</v>
      </c>
      <c r="F107" s="21"/>
      <c r="G107" s="17"/>
      <c r="H107" s="17"/>
    </row>
    <row r="108" spans="1:8" ht="45" x14ac:dyDescent="0.25">
      <c r="A108" s="2" t="s">
        <v>204</v>
      </c>
      <c r="B108" s="4" t="s">
        <v>59</v>
      </c>
      <c r="C108" s="21"/>
      <c r="D108" s="21"/>
      <c r="E108" s="4">
        <f>C108*0.1*(1+0.02083*C17)</f>
        <v>0</v>
      </c>
      <c r="F108" s="21"/>
      <c r="G108" s="17"/>
      <c r="H108" s="17"/>
    </row>
    <row r="109" spans="1:8" ht="56.25" x14ac:dyDescent="0.25">
      <c r="A109" s="2" t="s">
        <v>152</v>
      </c>
      <c r="B109" s="4" t="s">
        <v>46</v>
      </c>
      <c r="C109" s="21"/>
      <c r="D109" s="21"/>
      <c r="E109" s="4">
        <f>C109*30</f>
        <v>0</v>
      </c>
      <c r="F109" s="21"/>
      <c r="G109" s="17"/>
      <c r="H109" s="17"/>
    </row>
    <row r="110" spans="1:8" ht="33.75" x14ac:dyDescent="0.25">
      <c r="A110" s="2" t="s">
        <v>153</v>
      </c>
      <c r="B110" s="4" t="s">
        <v>57</v>
      </c>
      <c r="C110" s="21"/>
      <c r="D110" s="21"/>
      <c r="E110" s="4">
        <f>C110*1*(1+0.02083*C17)</f>
        <v>0</v>
      </c>
      <c r="F110" s="21"/>
      <c r="G110" s="17"/>
      <c r="H110" s="17"/>
    </row>
    <row r="111" spans="1:8" ht="58.5" customHeight="1" x14ac:dyDescent="0.25">
      <c r="A111" s="2" t="s">
        <v>154</v>
      </c>
      <c r="B111" s="4" t="s">
        <v>49</v>
      </c>
      <c r="C111" s="21"/>
      <c r="D111" s="21"/>
      <c r="E111" s="4">
        <f>(C111*0.5)*(1+0.02083*C17)</f>
        <v>0</v>
      </c>
      <c r="F111" s="21"/>
      <c r="G111" s="17"/>
      <c r="H111" s="17"/>
    </row>
    <row r="112" spans="1:8" ht="22.5" customHeight="1" x14ac:dyDescent="0.25">
      <c r="A112" s="12" t="s">
        <v>246</v>
      </c>
      <c r="B112" s="4"/>
      <c r="C112" s="4"/>
      <c r="D112" s="4"/>
      <c r="E112" s="12">
        <f>SUM(E78:E111)</f>
        <v>0</v>
      </c>
      <c r="F112" s="12"/>
      <c r="G112" s="17"/>
      <c r="H112" s="17"/>
    </row>
    <row r="113" spans="1:8" ht="15.75" customHeight="1" x14ac:dyDescent="0.25"/>
    <row r="114" spans="1:8" ht="16.5" customHeight="1" x14ac:dyDescent="0.25">
      <c r="A114" s="76" t="s">
        <v>26</v>
      </c>
      <c r="B114" s="76"/>
      <c r="C114" s="76"/>
      <c r="D114" s="76"/>
      <c r="E114" s="76"/>
      <c r="F114" s="76"/>
      <c r="G114" s="76"/>
    </row>
    <row r="115" spans="1:8" ht="63.75" customHeight="1" x14ac:dyDescent="0.25">
      <c r="A115" s="4" t="s">
        <v>4</v>
      </c>
      <c r="B115" s="4" t="s">
        <v>5</v>
      </c>
      <c r="C115" s="4" t="s">
        <v>6</v>
      </c>
      <c r="D115" s="4" t="s">
        <v>96</v>
      </c>
      <c r="E115" s="4" t="s">
        <v>7</v>
      </c>
      <c r="F115" s="4" t="s">
        <v>98</v>
      </c>
      <c r="G115" s="17" t="s">
        <v>239</v>
      </c>
      <c r="H115" s="17" t="s">
        <v>99</v>
      </c>
    </row>
    <row r="116" spans="1:8" ht="76.5" customHeight="1" x14ac:dyDescent="0.25">
      <c r="A116" s="2" t="s">
        <v>155</v>
      </c>
      <c r="B116" s="4" t="s">
        <v>83</v>
      </c>
      <c r="C116" s="21"/>
      <c r="D116" s="21"/>
      <c r="E116" s="4">
        <f>C116*1*(1+0.02083*C17)</f>
        <v>0</v>
      </c>
      <c r="F116" s="21"/>
      <c r="G116" s="17"/>
      <c r="H116" s="17"/>
    </row>
    <row r="117" spans="1:8" ht="76.5" customHeight="1" x14ac:dyDescent="0.25">
      <c r="A117" s="2" t="s">
        <v>156</v>
      </c>
      <c r="B117" s="4" t="s">
        <v>84</v>
      </c>
      <c r="C117" s="21"/>
      <c r="D117" s="21"/>
      <c r="E117" s="4">
        <f>C117*0.5*(1+0.02083*C17)</f>
        <v>0</v>
      </c>
      <c r="F117" s="21"/>
      <c r="G117" s="17"/>
      <c r="H117" s="17"/>
    </row>
    <row r="118" spans="1:8" ht="76.5" customHeight="1" x14ac:dyDescent="0.25">
      <c r="A118" s="2" t="s">
        <v>157</v>
      </c>
      <c r="B118" s="4" t="s">
        <v>85</v>
      </c>
      <c r="C118" s="21"/>
      <c r="D118" s="21"/>
      <c r="E118" s="4">
        <f>C118*3*(1+0.02083*C17)</f>
        <v>0</v>
      </c>
      <c r="F118" s="21"/>
      <c r="G118" s="17"/>
      <c r="H118" s="17"/>
    </row>
    <row r="119" spans="1:8" ht="76.5" customHeight="1" x14ac:dyDescent="0.25">
      <c r="A119" s="2" t="s">
        <v>158</v>
      </c>
      <c r="B119" s="4" t="s">
        <v>86</v>
      </c>
      <c r="C119" s="21"/>
      <c r="D119" s="21"/>
      <c r="E119" s="4">
        <f>C119*1.5*(1+0.02083*C17)</f>
        <v>0</v>
      </c>
      <c r="F119" s="21"/>
      <c r="G119" s="17"/>
      <c r="H119" s="17"/>
    </row>
    <row r="120" spans="1:8" ht="76.5" customHeight="1" x14ac:dyDescent="0.25">
      <c r="A120" s="2" t="s">
        <v>159</v>
      </c>
      <c r="B120" s="4" t="s">
        <v>87</v>
      </c>
      <c r="C120" s="21"/>
      <c r="D120" s="21"/>
      <c r="E120" s="4">
        <f>C120*5*(1+0.02083*C17)</f>
        <v>0</v>
      </c>
      <c r="F120" s="21"/>
      <c r="G120" s="17"/>
      <c r="H120" s="17"/>
    </row>
    <row r="121" spans="1:8" ht="77.25" customHeight="1" x14ac:dyDescent="0.25">
      <c r="A121" s="2" t="s">
        <v>160</v>
      </c>
      <c r="B121" s="4" t="s">
        <v>88</v>
      </c>
      <c r="C121" s="21"/>
      <c r="D121" s="21"/>
      <c r="E121" s="4">
        <f>C121*2.5*(1+0.02083*C17)</f>
        <v>0</v>
      </c>
      <c r="F121" s="21"/>
      <c r="G121" s="17"/>
      <c r="H121" s="17"/>
    </row>
    <row r="122" spans="1:8" ht="66" customHeight="1" x14ac:dyDescent="0.25">
      <c r="A122" s="2" t="s">
        <v>161</v>
      </c>
      <c r="B122" s="4" t="s">
        <v>90</v>
      </c>
      <c r="C122" s="21"/>
      <c r="D122" s="21"/>
      <c r="E122" s="4">
        <f>C122*6*(1+0.02083*C17)</f>
        <v>0</v>
      </c>
      <c r="F122" s="21"/>
      <c r="G122" s="17"/>
      <c r="H122" s="17"/>
    </row>
    <row r="123" spans="1:8" ht="45" x14ac:dyDescent="0.25">
      <c r="A123" s="2" t="s">
        <v>162</v>
      </c>
      <c r="B123" s="4" t="s">
        <v>91</v>
      </c>
      <c r="C123" s="21"/>
      <c r="D123" s="21"/>
      <c r="E123" s="4">
        <f>C123*3*(1+0.02083*C17)</f>
        <v>0</v>
      </c>
      <c r="F123" s="21"/>
      <c r="G123" s="17"/>
      <c r="H123" s="17"/>
    </row>
    <row r="124" spans="1:8" ht="45" x14ac:dyDescent="0.25">
      <c r="A124" s="2" t="s">
        <v>163</v>
      </c>
      <c r="B124" s="4" t="s">
        <v>92</v>
      </c>
      <c r="C124" s="21"/>
      <c r="D124" s="21"/>
      <c r="E124" s="4">
        <f>C124*2*(1+0.02083*C17)</f>
        <v>0</v>
      </c>
      <c r="F124" s="21"/>
      <c r="G124" s="17"/>
      <c r="H124" s="17"/>
    </row>
    <row r="125" spans="1:8" ht="45" x14ac:dyDescent="0.25">
      <c r="A125" s="2" t="s">
        <v>164</v>
      </c>
      <c r="B125" s="4" t="s">
        <v>93</v>
      </c>
      <c r="C125" s="21"/>
      <c r="D125" s="21"/>
      <c r="E125" s="4">
        <f>C125*1*(1+0.02083*C17)</f>
        <v>0</v>
      </c>
      <c r="F125" s="21"/>
      <c r="G125" s="17"/>
      <c r="H125" s="17"/>
    </row>
    <row r="126" spans="1:8" ht="90" x14ac:dyDescent="0.25">
      <c r="A126" s="2" t="s">
        <v>165</v>
      </c>
      <c r="B126" s="4" t="s">
        <v>94</v>
      </c>
      <c r="C126" s="21"/>
      <c r="D126" s="21"/>
      <c r="E126" s="4">
        <f>C126/10*0.1*(1+0.02083*C17)</f>
        <v>0</v>
      </c>
      <c r="F126" s="21"/>
      <c r="G126" s="17"/>
      <c r="H126" s="17"/>
    </row>
    <row r="127" spans="1:8" ht="135" x14ac:dyDescent="0.25">
      <c r="A127" s="2" t="s">
        <v>166</v>
      </c>
      <c r="B127" s="4" t="s">
        <v>95</v>
      </c>
      <c r="C127" s="21"/>
      <c r="D127" s="21"/>
      <c r="E127" s="4">
        <f>C127/8*0.2*(1+0.02083*C17)</f>
        <v>0</v>
      </c>
      <c r="F127" s="21"/>
      <c r="G127" s="17"/>
      <c r="H127" s="17"/>
    </row>
    <row r="128" spans="1:8" ht="45" x14ac:dyDescent="0.25">
      <c r="A128" s="2" t="s">
        <v>167</v>
      </c>
      <c r="B128" s="4" t="s">
        <v>52</v>
      </c>
      <c r="C128" s="21"/>
      <c r="D128" s="21"/>
      <c r="E128" s="4">
        <f>(C128*0.3)*(1+0.02083*C17)</f>
        <v>0</v>
      </c>
      <c r="F128" s="21"/>
      <c r="G128" s="17"/>
      <c r="H128" s="17"/>
    </row>
    <row r="129" spans="1:8" x14ac:dyDescent="0.25">
      <c r="A129" s="12" t="s">
        <v>246</v>
      </c>
      <c r="B129" s="4"/>
      <c r="C129" s="4"/>
      <c r="D129" s="4"/>
      <c r="E129" s="12">
        <f>SUM(E116:E128)</f>
        <v>0</v>
      </c>
      <c r="F129" s="12"/>
      <c r="G129" s="17"/>
      <c r="H129" s="17"/>
    </row>
    <row r="131" spans="1:8" ht="11.25" customHeight="1" x14ac:dyDescent="0.25">
      <c r="A131" s="76" t="s">
        <v>27</v>
      </c>
      <c r="B131" s="76"/>
      <c r="C131" s="76"/>
      <c r="D131" s="76"/>
      <c r="E131" s="76"/>
      <c r="F131" s="76"/>
      <c r="G131" s="76"/>
    </row>
    <row r="132" spans="1:8" ht="67.5" x14ac:dyDescent="0.25">
      <c r="A132" s="4" t="s">
        <v>4</v>
      </c>
      <c r="B132" s="4" t="s">
        <v>5</v>
      </c>
      <c r="C132" s="4" t="s">
        <v>6</v>
      </c>
      <c r="D132" s="4" t="s">
        <v>96</v>
      </c>
      <c r="E132" s="4" t="s">
        <v>7</v>
      </c>
      <c r="F132" s="4" t="s">
        <v>98</v>
      </c>
      <c r="G132" s="17" t="s">
        <v>239</v>
      </c>
      <c r="H132" s="17" t="s">
        <v>99</v>
      </c>
    </row>
    <row r="133" spans="1:8" ht="56.25" x14ac:dyDescent="0.25">
      <c r="A133" s="2" t="s">
        <v>215</v>
      </c>
      <c r="B133" s="4" t="s">
        <v>89</v>
      </c>
      <c r="C133" s="21"/>
      <c r="D133" s="21"/>
      <c r="E133" s="4">
        <f>C133*6*(1+0.02083*C17)</f>
        <v>0</v>
      </c>
      <c r="F133" s="21"/>
      <c r="G133" s="17"/>
      <c r="H133" s="17"/>
    </row>
    <row r="134" spans="1:8" ht="56.25" x14ac:dyDescent="0.25">
      <c r="A134" s="2" t="s">
        <v>216</v>
      </c>
      <c r="B134" s="4" t="s">
        <v>217</v>
      </c>
      <c r="C134" s="21"/>
      <c r="D134" s="21"/>
      <c r="E134" s="4">
        <f>C134*3*(1+0.02083*C17)</f>
        <v>0</v>
      </c>
      <c r="F134" s="21"/>
      <c r="G134" s="17"/>
      <c r="H134" s="17"/>
    </row>
    <row r="135" spans="1:8" ht="45" x14ac:dyDescent="0.25">
      <c r="A135" s="2" t="s">
        <v>218</v>
      </c>
      <c r="B135" s="4" t="s">
        <v>219</v>
      </c>
      <c r="C135" s="21"/>
      <c r="D135" s="21"/>
      <c r="E135" s="4">
        <f>C135*2*(1+0.02083*C17)</f>
        <v>0</v>
      </c>
      <c r="F135" s="21"/>
      <c r="G135" s="17"/>
      <c r="H135" s="17"/>
    </row>
    <row r="136" spans="1:8" ht="45" x14ac:dyDescent="0.25">
      <c r="A136" s="2" t="s">
        <v>220</v>
      </c>
      <c r="B136" s="4" t="s">
        <v>221</v>
      </c>
      <c r="C136" s="21"/>
      <c r="D136" s="21"/>
      <c r="E136" s="4">
        <f>C136*1*(1+0.02083*C17)</f>
        <v>0</v>
      </c>
      <c r="F136" s="21"/>
      <c r="G136" s="17"/>
      <c r="H136" s="17"/>
    </row>
    <row r="137" spans="1:8" ht="56.25" x14ac:dyDescent="0.25">
      <c r="A137" s="2" t="s">
        <v>223</v>
      </c>
      <c r="B137" s="4" t="s">
        <v>222</v>
      </c>
      <c r="C137" s="21"/>
      <c r="D137" s="21"/>
      <c r="E137" s="4">
        <f>C137*1*(1+0.02083*C17)</f>
        <v>0</v>
      </c>
      <c r="F137" s="21"/>
      <c r="G137" s="17"/>
      <c r="H137" s="17"/>
    </row>
    <row r="138" spans="1:8" ht="56.25" x14ac:dyDescent="0.25">
      <c r="A138" s="2" t="s">
        <v>224</v>
      </c>
      <c r="B138" s="4" t="s">
        <v>225</v>
      </c>
      <c r="C138" s="21"/>
      <c r="D138" s="21"/>
      <c r="E138" s="4">
        <f>C138*0.5*(1+0.02083*C17)</f>
        <v>0</v>
      </c>
      <c r="F138" s="21"/>
      <c r="G138" s="17"/>
      <c r="H138" s="17"/>
    </row>
    <row r="139" spans="1:8" ht="22.5" x14ac:dyDescent="0.25">
      <c r="A139" s="2" t="s">
        <v>226</v>
      </c>
      <c r="B139" s="4" t="s">
        <v>54</v>
      </c>
      <c r="C139" s="21"/>
      <c r="D139" s="21"/>
      <c r="E139" s="4">
        <f>C139*5*(1+0.02083*C17)</f>
        <v>0</v>
      </c>
      <c r="F139" s="21"/>
      <c r="G139" s="17"/>
      <c r="H139" s="17"/>
    </row>
    <row r="140" spans="1:8" x14ac:dyDescent="0.25">
      <c r="A140" s="12" t="s">
        <v>246</v>
      </c>
      <c r="B140" s="4"/>
      <c r="C140" s="4"/>
      <c r="D140" s="4"/>
      <c r="E140" s="12">
        <f>SUM(E133:E139)</f>
        <v>0</v>
      </c>
      <c r="F140" s="4"/>
      <c r="G140" s="17"/>
      <c r="H140" s="17"/>
    </row>
    <row r="141" spans="1:8" x14ac:dyDescent="0.25">
      <c r="A141" s="9"/>
      <c r="E141" s="9"/>
    </row>
    <row r="142" spans="1:8" x14ac:dyDescent="0.25">
      <c r="A142" s="9"/>
    </row>
    <row r="143" spans="1:8" ht="11.25" customHeight="1" x14ac:dyDescent="0.25">
      <c r="A143" s="76" t="s">
        <v>28</v>
      </c>
      <c r="B143" s="76"/>
      <c r="C143" s="76"/>
      <c r="D143" s="76"/>
      <c r="E143" s="76"/>
      <c r="F143" s="76"/>
      <c r="G143" s="76"/>
    </row>
    <row r="144" spans="1:8" ht="67.5" x14ac:dyDescent="0.25">
      <c r="A144" s="4" t="s">
        <v>4</v>
      </c>
      <c r="B144" s="4" t="s">
        <v>5</v>
      </c>
      <c r="C144" s="4" t="s">
        <v>243</v>
      </c>
      <c r="D144" s="4" t="s">
        <v>96</v>
      </c>
      <c r="E144" s="4" t="s">
        <v>7</v>
      </c>
      <c r="F144" s="4" t="s">
        <v>98</v>
      </c>
      <c r="G144" s="17" t="s">
        <v>97</v>
      </c>
      <c r="H144" s="17" t="s">
        <v>99</v>
      </c>
    </row>
    <row r="145" spans="1:8" ht="90" x14ac:dyDescent="0.25">
      <c r="A145" s="2" t="s">
        <v>205</v>
      </c>
      <c r="B145" s="4" t="s">
        <v>60</v>
      </c>
      <c r="C145" s="21"/>
      <c r="D145" s="21"/>
      <c r="E145" s="40">
        <f>C145*$F$16/24*(1+0.02083*C17)</f>
        <v>0</v>
      </c>
      <c r="F145" s="21"/>
      <c r="G145" s="17"/>
      <c r="H145" s="17"/>
    </row>
    <row r="146" spans="1:8" ht="90" x14ac:dyDescent="0.25">
      <c r="A146" s="2" t="s">
        <v>168</v>
      </c>
      <c r="B146" s="4" t="s">
        <v>61</v>
      </c>
      <c r="C146" s="21"/>
      <c r="D146" s="21"/>
      <c r="E146" s="4">
        <f>C146*$F$16/25*(1+0.02083*C17)</f>
        <v>0</v>
      </c>
      <c r="F146" s="21"/>
      <c r="G146" s="17"/>
      <c r="H146" s="17"/>
    </row>
    <row r="147" spans="1:8" ht="90" x14ac:dyDescent="0.25">
      <c r="A147" s="2" t="s">
        <v>169</v>
      </c>
      <c r="B147" s="4" t="s">
        <v>61</v>
      </c>
      <c r="C147" s="21"/>
      <c r="D147" s="21"/>
      <c r="E147" s="4">
        <f>C147*$F$16/25*(1+0.02083*C17)</f>
        <v>0</v>
      </c>
      <c r="F147" s="21"/>
      <c r="G147" s="17"/>
      <c r="H147" s="17"/>
    </row>
    <row r="148" spans="1:8" ht="119.25" customHeight="1" x14ac:dyDescent="0.25">
      <c r="A148" s="2" t="s">
        <v>170</v>
      </c>
      <c r="B148" s="4" t="s">
        <v>61</v>
      </c>
      <c r="C148" s="21"/>
      <c r="D148" s="21"/>
      <c r="E148" s="4">
        <f>C148*$F$16/25*(1+0.02083*C17)</f>
        <v>0</v>
      </c>
      <c r="F148" s="21"/>
      <c r="G148" s="17"/>
      <c r="H148" s="17"/>
    </row>
    <row r="149" spans="1:8" ht="119.25" customHeight="1" x14ac:dyDescent="0.25">
      <c r="A149" s="2" t="s">
        <v>206</v>
      </c>
      <c r="B149" s="4" t="s">
        <v>61</v>
      </c>
      <c r="C149" s="21"/>
      <c r="D149" s="21"/>
      <c r="E149" s="4">
        <f>C149*$F$16/25*(1+0.02083*C17)</f>
        <v>0</v>
      </c>
      <c r="F149" s="21"/>
      <c r="G149" s="17"/>
      <c r="H149" s="17"/>
    </row>
    <row r="150" spans="1:8" ht="119.25" customHeight="1" x14ac:dyDescent="0.25">
      <c r="A150" s="2" t="s">
        <v>207</v>
      </c>
      <c r="B150" s="4" t="s">
        <v>62</v>
      </c>
      <c r="C150" s="21"/>
      <c r="D150" s="21"/>
      <c r="E150" s="4">
        <f>C150*$F$16/28*(1+0.02083*C17)</f>
        <v>0</v>
      </c>
      <c r="F150" s="21"/>
      <c r="G150" s="17"/>
      <c r="H150" s="17"/>
    </row>
    <row r="151" spans="1:8" ht="120" customHeight="1" x14ac:dyDescent="0.25">
      <c r="A151" s="2" t="s">
        <v>171</v>
      </c>
      <c r="B151" s="4" t="s">
        <v>62</v>
      </c>
      <c r="C151" s="21"/>
      <c r="D151" s="21"/>
      <c r="E151" s="4">
        <f>C151*$F$16/28*(1+0.02083*C17)</f>
        <v>0</v>
      </c>
      <c r="F151" s="21"/>
      <c r="G151" s="17"/>
      <c r="H151" s="17"/>
    </row>
    <row r="152" spans="1:8" ht="120" customHeight="1" x14ac:dyDescent="0.25">
      <c r="A152" s="2" t="s">
        <v>208</v>
      </c>
      <c r="B152" s="4" t="s">
        <v>62</v>
      </c>
      <c r="C152" s="21"/>
      <c r="D152" s="21"/>
      <c r="E152" s="4">
        <f>C152*$F$16/28*(1+0.02083*C17)</f>
        <v>0</v>
      </c>
      <c r="F152" s="21"/>
      <c r="G152" s="17"/>
      <c r="H152" s="17"/>
    </row>
    <row r="153" spans="1:8" ht="126" customHeight="1" x14ac:dyDescent="0.25">
      <c r="A153" s="2" t="s">
        <v>209</v>
      </c>
      <c r="B153" s="4" t="s">
        <v>62</v>
      </c>
      <c r="C153" s="21"/>
      <c r="D153" s="21"/>
      <c r="E153" s="4">
        <f>C153*$F$16/28*(1+0.02083*C17)</f>
        <v>0</v>
      </c>
      <c r="F153" s="21"/>
      <c r="G153" s="17"/>
      <c r="H153" s="17"/>
    </row>
    <row r="154" spans="1:8" ht="134.25" customHeight="1" x14ac:dyDescent="0.25">
      <c r="A154" s="2" t="s">
        <v>210</v>
      </c>
      <c r="B154" s="4" t="s">
        <v>62</v>
      </c>
      <c r="C154" s="21"/>
      <c r="D154" s="21"/>
      <c r="E154" s="4">
        <f>C154*$F$16/28*(1+0.02083*C17)</f>
        <v>0</v>
      </c>
      <c r="F154" s="21"/>
      <c r="G154" s="17"/>
      <c r="H154" s="17"/>
    </row>
    <row r="155" spans="1:8" ht="134.25" customHeight="1" x14ac:dyDescent="0.25">
      <c r="A155" s="2" t="s">
        <v>172</v>
      </c>
      <c r="B155" s="4" t="s">
        <v>63</v>
      </c>
      <c r="C155" s="21"/>
      <c r="D155" s="21"/>
      <c r="E155" s="4">
        <f>C155*$F$16/36*(1+0.02083*C17)</f>
        <v>0</v>
      </c>
      <c r="F155" s="21"/>
      <c r="G155" s="17"/>
      <c r="H155" s="17"/>
    </row>
    <row r="156" spans="1:8" ht="134.25" customHeight="1" x14ac:dyDescent="0.25">
      <c r="A156" s="2" t="s">
        <v>211</v>
      </c>
      <c r="B156" s="4" t="s">
        <v>63</v>
      </c>
      <c r="C156" s="21"/>
      <c r="D156" s="21"/>
      <c r="E156" s="4">
        <f>C156*$F$16/36*(1+0.02083*C17)</f>
        <v>0</v>
      </c>
      <c r="F156" s="21"/>
      <c r="G156" s="17"/>
      <c r="H156" s="17"/>
    </row>
    <row r="157" spans="1:8" ht="78.75" x14ac:dyDescent="0.25">
      <c r="A157" s="2" t="s">
        <v>173</v>
      </c>
      <c r="B157" s="4" t="s">
        <v>63</v>
      </c>
      <c r="C157" s="21"/>
      <c r="D157" s="21"/>
      <c r="E157" s="4">
        <f>C157*$F$16/36*(1+0.02083*C17)</f>
        <v>0</v>
      </c>
      <c r="F157" s="21"/>
      <c r="G157" s="17"/>
      <c r="H157" s="17"/>
    </row>
    <row r="158" spans="1:8" ht="78.75" x14ac:dyDescent="0.25">
      <c r="A158" s="2" t="s">
        <v>212</v>
      </c>
      <c r="B158" s="4" t="s">
        <v>63</v>
      </c>
      <c r="C158" s="21"/>
      <c r="D158" s="21"/>
      <c r="E158" s="4">
        <f>C158*$F$16/36*(1+0.02083*C17)</f>
        <v>0</v>
      </c>
      <c r="F158" s="21"/>
      <c r="G158" s="17"/>
      <c r="H158" s="17"/>
    </row>
    <row r="159" spans="1:8" ht="78.75" x14ac:dyDescent="0.25">
      <c r="A159" s="2" t="s">
        <v>213</v>
      </c>
      <c r="B159" s="4" t="s">
        <v>63</v>
      </c>
      <c r="C159" s="21"/>
      <c r="D159" s="21"/>
      <c r="E159" s="4">
        <f>C159*$F$16/36*(1+0.02083*C17)</f>
        <v>0</v>
      </c>
      <c r="F159" s="21"/>
      <c r="G159" s="17"/>
      <c r="H159" s="17"/>
    </row>
    <row r="160" spans="1:8" ht="78.75" x14ac:dyDescent="0.25">
      <c r="A160" s="2" t="s">
        <v>214</v>
      </c>
      <c r="B160" s="4" t="s">
        <v>63</v>
      </c>
      <c r="C160" s="21"/>
      <c r="D160" s="21"/>
      <c r="E160" s="4">
        <f>C160*$F$16/36*(1+0.02083*C17)</f>
        <v>0</v>
      </c>
      <c r="F160" s="21"/>
      <c r="G160" s="17"/>
      <c r="H160" s="17"/>
    </row>
    <row r="161" spans="1:8" ht="90" x14ac:dyDescent="0.25">
      <c r="A161" s="2" t="s">
        <v>174</v>
      </c>
      <c r="B161" s="4" t="s">
        <v>64</v>
      </c>
      <c r="C161" s="21"/>
      <c r="D161" s="21"/>
      <c r="E161" s="4">
        <f>C161*$F$16/48*(1+0.02083*C17)</f>
        <v>0</v>
      </c>
      <c r="F161" s="21"/>
      <c r="G161" s="17"/>
      <c r="H161" s="17"/>
    </row>
    <row r="162" spans="1:8" ht="90" x14ac:dyDescent="0.25">
      <c r="A162" s="2" t="s">
        <v>175</v>
      </c>
      <c r="B162" s="4" t="s">
        <v>64</v>
      </c>
      <c r="C162" s="21"/>
      <c r="D162" s="21"/>
      <c r="E162" s="4">
        <f>C162*$F$16/48*(1+0.02083*C17)</f>
        <v>0</v>
      </c>
      <c r="F162" s="21"/>
      <c r="G162" s="17"/>
      <c r="H162" s="17"/>
    </row>
    <row r="163" spans="1:8" ht="90" x14ac:dyDescent="0.25">
      <c r="A163" s="2" t="s">
        <v>176</v>
      </c>
      <c r="B163" s="4" t="s">
        <v>64</v>
      </c>
      <c r="C163" s="21"/>
      <c r="D163" s="21"/>
      <c r="E163" s="4">
        <f>C163*$F$16/48*(1+0.02083*C17)</f>
        <v>0</v>
      </c>
      <c r="F163" s="21"/>
      <c r="G163" s="17"/>
      <c r="H163" s="17"/>
    </row>
    <row r="164" spans="1:8" ht="90" x14ac:dyDescent="0.25">
      <c r="A164" s="2" t="s">
        <v>177</v>
      </c>
      <c r="B164" s="4" t="s">
        <v>64</v>
      </c>
      <c r="C164" s="21"/>
      <c r="D164" s="21"/>
      <c r="E164" s="4">
        <f>C164*$F$16/48*(1+0.02083*C17)</f>
        <v>0</v>
      </c>
      <c r="F164" s="21"/>
      <c r="G164" s="17"/>
      <c r="H164" s="17"/>
    </row>
    <row r="165" spans="1:8" x14ac:dyDescent="0.25">
      <c r="A165" s="12" t="s">
        <v>246</v>
      </c>
      <c r="B165" s="4"/>
      <c r="C165" s="4"/>
      <c r="D165" s="4"/>
      <c r="E165" s="4">
        <f>SUM(Tabela14[pontuação solicitada])</f>
        <v>0</v>
      </c>
      <c r="F165" s="4"/>
      <c r="G165" s="17"/>
      <c r="H165" s="17"/>
    </row>
    <row r="166" spans="1:8" x14ac:dyDescent="0.25">
      <c r="A166" s="1"/>
    </row>
    <row r="167" spans="1:8" ht="11.25" customHeight="1" x14ac:dyDescent="0.25">
      <c r="A167" s="76" t="s">
        <v>29</v>
      </c>
      <c r="B167" s="76"/>
      <c r="C167" s="76"/>
      <c r="D167" s="76"/>
      <c r="E167" s="76"/>
      <c r="F167" s="76"/>
      <c r="G167" s="76"/>
    </row>
    <row r="168" spans="1:8" ht="67.5" x14ac:dyDescent="0.25">
      <c r="A168" s="4" t="s">
        <v>4</v>
      </c>
      <c r="B168" s="4" t="s">
        <v>5</v>
      </c>
      <c r="C168" s="4" t="s">
        <v>6</v>
      </c>
      <c r="D168" s="4" t="s">
        <v>96</v>
      </c>
      <c r="E168" s="4" t="s">
        <v>7</v>
      </c>
      <c r="F168" s="4" t="s">
        <v>98</v>
      </c>
      <c r="G168" s="17" t="s">
        <v>97</v>
      </c>
      <c r="H168" s="17" t="s">
        <v>99</v>
      </c>
    </row>
    <row r="169" spans="1:8" ht="33.75" x14ac:dyDescent="0.25">
      <c r="A169" s="2" t="s">
        <v>178</v>
      </c>
      <c r="B169" s="4" t="s">
        <v>268</v>
      </c>
      <c r="C169" s="21"/>
      <c r="D169" s="21"/>
      <c r="E169" s="4">
        <f>C169*0.2*(1+0.02083*C17)</f>
        <v>0</v>
      </c>
      <c r="F169" s="21"/>
      <c r="G169" s="17"/>
      <c r="H169" s="17"/>
    </row>
    <row r="170" spans="1:8" ht="33.75" x14ac:dyDescent="0.25">
      <c r="A170" s="42"/>
      <c r="B170" s="43" t="s">
        <v>269</v>
      </c>
      <c r="C170" s="44"/>
      <c r="D170" s="44"/>
      <c r="E170" s="4">
        <f>C170*0.2/4*(1+0.02083*C17)</f>
        <v>0</v>
      </c>
      <c r="F170" s="44"/>
      <c r="G170" s="45"/>
      <c r="H170" s="46"/>
    </row>
    <row r="171" spans="1:8" ht="33.75" x14ac:dyDescent="0.25">
      <c r="A171" s="2" t="s">
        <v>179</v>
      </c>
      <c r="B171" s="4" t="s">
        <v>65</v>
      </c>
      <c r="C171" s="21"/>
      <c r="D171" s="21"/>
      <c r="E171" s="4">
        <f>C171*0.3*(1+0.02083*C17)</f>
        <v>0</v>
      </c>
      <c r="F171" s="21"/>
      <c r="G171" s="17"/>
      <c r="H171" s="17"/>
    </row>
    <row r="172" spans="1:8" ht="33.75" x14ac:dyDescent="0.25">
      <c r="A172" s="2" t="s">
        <v>180</v>
      </c>
      <c r="B172" s="4" t="s">
        <v>66</v>
      </c>
      <c r="C172" s="21"/>
      <c r="D172" s="21"/>
      <c r="E172" s="4">
        <f>C172*0.1*(1+0.02083*C17)</f>
        <v>0</v>
      </c>
      <c r="F172" s="21"/>
      <c r="G172" s="17"/>
      <c r="H172" s="17"/>
    </row>
    <row r="173" spans="1:8" ht="33.75" x14ac:dyDescent="0.25">
      <c r="A173" s="2" t="s">
        <v>181</v>
      </c>
      <c r="B173" s="4" t="s">
        <v>67</v>
      </c>
      <c r="C173" s="21"/>
      <c r="D173" s="21"/>
      <c r="E173" s="4">
        <f>C173*0.1*(1+0.02083*C17)</f>
        <v>0</v>
      </c>
      <c r="F173" s="21"/>
      <c r="G173" s="17"/>
      <c r="H173" s="17"/>
    </row>
    <row r="174" spans="1:8" ht="22.5" x14ac:dyDescent="0.25">
      <c r="A174" s="2" t="s">
        <v>182</v>
      </c>
      <c r="B174" s="4" t="s">
        <v>68</v>
      </c>
      <c r="C174" s="21"/>
      <c r="D174" s="21"/>
      <c r="E174" s="4">
        <f>Tabela15[[#This Row],[quantidade apresentada]]*0.2*(1+0.02083*C17)</f>
        <v>0</v>
      </c>
      <c r="F174" s="21"/>
      <c r="G174" s="17"/>
      <c r="H174" s="17"/>
    </row>
    <row r="175" spans="1:8" ht="33.75" x14ac:dyDescent="0.25">
      <c r="A175" s="42"/>
      <c r="B175" s="43" t="s">
        <v>269</v>
      </c>
      <c r="C175" s="44"/>
      <c r="D175" s="44"/>
      <c r="E175" s="4">
        <f>Tabela15[[#This Row],[quantidade apresentada]]*0.2/4*(1+0.02083*C17)</f>
        <v>0</v>
      </c>
      <c r="F175" s="44"/>
      <c r="G175" s="45"/>
      <c r="H175" s="46"/>
    </row>
    <row r="176" spans="1:8" x14ac:dyDescent="0.25">
      <c r="A176" s="2" t="s">
        <v>183</v>
      </c>
      <c r="B176" s="4" t="s">
        <v>69</v>
      </c>
      <c r="C176" s="21"/>
      <c r="D176" s="21"/>
      <c r="E176" s="4">
        <f>Tabela15[[#This Row],[quantidade apresentada]]*0.4*(1+0.02083*C17)</f>
        <v>0</v>
      </c>
      <c r="F176" s="21"/>
      <c r="G176" s="17"/>
      <c r="H176" s="17"/>
    </row>
    <row r="177" spans="1:8" ht="33.75" x14ac:dyDescent="0.25">
      <c r="A177" s="42"/>
      <c r="B177" s="43" t="s">
        <v>269</v>
      </c>
      <c r="C177" s="44"/>
      <c r="D177" s="44"/>
      <c r="E177" s="4">
        <f>Tabela15[[#This Row],[quantidade apresentada]]*0.4/4*(1+0.02083*C17)</f>
        <v>0</v>
      </c>
      <c r="F177" s="44"/>
      <c r="G177" s="45"/>
      <c r="H177" s="46"/>
    </row>
    <row r="178" spans="1:8" ht="33.75" x14ac:dyDescent="0.25">
      <c r="A178" s="2" t="s">
        <v>184</v>
      </c>
      <c r="B178" s="4" t="s">
        <v>70</v>
      </c>
      <c r="C178" s="21"/>
      <c r="D178" s="21"/>
      <c r="E178" s="4">
        <f>Tabela15[[#This Row],[quantidade apresentada]]*0.2*(1+0.02083*C17)</f>
        <v>0</v>
      </c>
      <c r="F178" s="21"/>
      <c r="G178" s="17"/>
      <c r="H178" s="17"/>
    </row>
    <row r="179" spans="1:8" ht="33.75" x14ac:dyDescent="0.25">
      <c r="A179" s="42"/>
      <c r="B179" s="43" t="s">
        <v>269</v>
      </c>
      <c r="C179" s="44"/>
      <c r="D179" s="44"/>
      <c r="E179" s="4">
        <f>Tabela15[[#This Row],[quantidade apresentada]]*0.2/4*(1+0.02083*C17)</f>
        <v>0</v>
      </c>
      <c r="F179" s="44"/>
      <c r="G179" s="45"/>
      <c r="H179" s="46"/>
    </row>
    <row r="180" spans="1:8" x14ac:dyDescent="0.25">
      <c r="A180" s="2" t="s">
        <v>185</v>
      </c>
      <c r="B180" s="4" t="s">
        <v>71</v>
      </c>
      <c r="C180" s="21"/>
      <c r="D180" s="21"/>
      <c r="E180" s="4">
        <f>Tabela15[[#This Row],[quantidade apresentada]]*0.2*(1+0.02083*C17)</f>
        <v>0</v>
      </c>
      <c r="F180" s="21"/>
      <c r="G180" s="17"/>
      <c r="H180" s="17"/>
    </row>
    <row r="181" spans="1:8" ht="33.75" x14ac:dyDescent="0.25">
      <c r="A181" s="42"/>
      <c r="B181" s="43" t="s">
        <v>269</v>
      </c>
      <c r="C181" s="44"/>
      <c r="D181" s="44"/>
      <c r="E181" s="4">
        <f>Tabela15[[#This Row],[quantidade apresentada]]*0.2/4*(1+0.02083*C17)</f>
        <v>0</v>
      </c>
      <c r="F181" s="44"/>
      <c r="G181" s="45"/>
      <c r="H181" s="46"/>
    </row>
    <row r="182" spans="1:8" ht="22.5" x14ac:dyDescent="0.25">
      <c r="A182" s="2" t="s">
        <v>186</v>
      </c>
      <c r="B182" s="4" t="s">
        <v>72</v>
      </c>
      <c r="C182" s="21"/>
      <c r="D182" s="21"/>
      <c r="E182" s="4">
        <f>Tabela15[[#This Row],[quantidade apresentada]]*0.4*(1+0.02083*C17)</f>
        <v>0</v>
      </c>
      <c r="F182" s="21"/>
      <c r="G182" s="17"/>
      <c r="H182" s="17"/>
    </row>
    <row r="183" spans="1:8" ht="33.75" x14ac:dyDescent="0.25">
      <c r="A183" s="42"/>
      <c r="B183" s="43" t="s">
        <v>269</v>
      </c>
      <c r="C183" s="44"/>
      <c r="D183" s="44"/>
      <c r="E183" s="4">
        <f>C183*0.2/4*(1+0.02083*C17)</f>
        <v>0</v>
      </c>
      <c r="F183" s="44"/>
      <c r="G183" s="45"/>
      <c r="H183" s="46"/>
    </row>
    <row r="184" spans="1:8" ht="45" x14ac:dyDescent="0.25">
      <c r="A184" s="2" t="s">
        <v>187</v>
      </c>
      <c r="B184" s="4" t="s">
        <v>73</v>
      </c>
      <c r="C184" s="21"/>
      <c r="D184" s="21"/>
      <c r="E184" s="4">
        <f>Tabela15[[#This Row],[quantidade apresentada]]*0.1*(1+0.02083*C17)</f>
        <v>0</v>
      </c>
      <c r="F184" s="21"/>
      <c r="G184" s="17"/>
      <c r="H184" s="17"/>
    </row>
    <row r="185" spans="1:8" ht="45" x14ac:dyDescent="0.25">
      <c r="A185" s="2" t="s">
        <v>188</v>
      </c>
      <c r="B185" s="4" t="s">
        <v>71</v>
      </c>
      <c r="C185" s="21"/>
      <c r="D185" s="21"/>
      <c r="E185" s="4">
        <f>Tabela15[[#This Row],[quantidade apresentada]]*0.2*(1+0.02083*C17)</f>
        <v>0</v>
      </c>
      <c r="F185" s="21"/>
      <c r="G185" s="17"/>
      <c r="H185" s="17"/>
    </row>
    <row r="186" spans="1:8" ht="33.75" x14ac:dyDescent="0.25">
      <c r="A186" s="42"/>
      <c r="B186" s="43" t="s">
        <v>269</v>
      </c>
      <c r="C186" s="44"/>
      <c r="D186" s="44"/>
      <c r="E186" s="4">
        <f>Tabela15[[#This Row],[quantidade apresentada]]*0.2/4*(1+0.02083*C17)</f>
        <v>0</v>
      </c>
      <c r="F186" s="44"/>
      <c r="G186" s="45"/>
      <c r="H186" s="46"/>
    </row>
    <row r="187" spans="1:8" ht="56.25" x14ac:dyDescent="0.25">
      <c r="A187" s="2" t="s">
        <v>189</v>
      </c>
      <c r="B187" s="4" t="s">
        <v>74</v>
      </c>
      <c r="C187" s="21"/>
      <c r="D187" s="21"/>
      <c r="E187" s="4">
        <f>Tabela15[[#This Row],[quantidade apresentada]]*0.5*(1+0.02083*C17)</f>
        <v>0</v>
      </c>
      <c r="F187" s="21"/>
      <c r="G187" s="17"/>
      <c r="H187" s="17"/>
    </row>
    <row r="188" spans="1:8" ht="33.75" x14ac:dyDescent="0.25">
      <c r="A188" s="42"/>
      <c r="B188" s="43" t="s">
        <v>269</v>
      </c>
      <c r="C188" s="44"/>
      <c r="D188" s="44"/>
      <c r="E188" s="4">
        <f>Tabela15[[#This Row],[quantidade apresentada]]*0.5/4*(1+0.02083*C17)</f>
        <v>0</v>
      </c>
      <c r="F188" s="44"/>
      <c r="G188" s="45"/>
      <c r="H188" s="46"/>
    </row>
    <row r="189" spans="1:8" ht="33.75" x14ac:dyDescent="0.25">
      <c r="A189" s="2" t="s">
        <v>190</v>
      </c>
      <c r="B189" s="4" t="s">
        <v>75</v>
      </c>
      <c r="C189" s="21"/>
      <c r="D189" s="21"/>
      <c r="E189" s="4">
        <f>Tabela15[[#This Row],[quantidade apresentada]]*1*(1+0.02083*C17)</f>
        <v>0</v>
      </c>
      <c r="F189" s="21"/>
      <c r="G189" s="17"/>
      <c r="H189" s="17"/>
    </row>
    <row r="190" spans="1:8" ht="22.5" x14ac:dyDescent="0.25">
      <c r="A190" s="2" t="s">
        <v>191</v>
      </c>
      <c r="B190" s="4" t="s">
        <v>76</v>
      </c>
      <c r="C190" s="21"/>
      <c r="D190" s="21"/>
      <c r="E190" s="4">
        <f>Tabela15[[#This Row],[quantidade apresentada]]*0.5*(1+0.02083*C17)</f>
        <v>0</v>
      </c>
      <c r="F190" s="21"/>
      <c r="G190" s="17"/>
      <c r="H190" s="17"/>
    </row>
    <row r="191" spans="1:8" ht="22.5" x14ac:dyDescent="0.25">
      <c r="A191" s="2" t="s">
        <v>192</v>
      </c>
      <c r="B191" s="4" t="s">
        <v>77</v>
      </c>
      <c r="C191" s="21"/>
      <c r="D191" s="21"/>
      <c r="E191" s="4">
        <f>Tabela15[[#This Row],[quantidade apresentada]]*0.3*(1+0.02083*C17)</f>
        <v>0</v>
      </c>
      <c r="F191" s="21"/>
      <c r="G191" s="17"/>
      <c r="H191" s="17"/>
    </row>
    <row r="192" spans="1:8" ht="33.75" x14ac:dyDescent="0.25">
      <c r="A192" s="42"/>
      <c r="B192" s="43" t="s">
        <v>269</v>
      </c>
      <c r="C192" s="44"/>
      <c r="D192" s="44"/>
      <c r="E192" s="4">
        <f>Tabela15[[#This Row],[quantidade apresentada]]*0.3/4*(1+0.02083*C17)</f>
        <v>0</v>
      </c>
      <c r="F192" s="44"/>
      <c r="G192" s="45"/>
      <c r="H192" s="46"/>
    </row>
    <row r="193" spans="1:8" ht="56.25" x14ac:dyDescent="0.25">
      <c r="A193" s="2" t="s">
        <v>193</v>
      </c>
      <c r="B193" s="4" t="s">
        <v>78</v>
      </c>
      <c r="C193" s="21"/>
      <c r="D193" s="21"/>
      <c r="E193" s="4">
        <f>Tabela15[[#This Row],[quantidade apresentada]]*0.5*(1+0.02083*C17)</f>
        <v>0</v>
      </c>
      <c r="F193" s="21"/>
      <c r="G193" s="17"/>
      <c r="H193" s="17"/>
    </row>
    <row r="194" spans="1:8" ht="22.5" x14ac:dyDescent="0.25">
      <c r="A194" s="2" t="s">
        <v>194</v>
      </c>
      <c r="B194" s="4" t="s">
        <v>79</v>
      </c>
      <c r="C194" s="21"/>
      <c r="D194" s="21"/>
      <c r="E194" s="4">
        <f>Tabela15[[#This Row],[quantidade apresentada]]*4*(1+0.02083*C17)</f>
        <v>0</v>
      </c>
      <c r="F194" s="21"/>
      <c r="G194" s="17"/>
      <c r="H194" s="17"/>
    </row>
    <row r="195" spans="1:8" ht="22.5" x14ac:dyDescent="0.25">
      <c r="A195" s="2" t="s">
        <v>195</v>
      </c>
      <c r="B195" s="4" t="s">
        <v>80</v>
      </c>
      <c r="C195" s="21"/>
      <c r="D195" s="21"/>
      <c r="E195" s="4">
        <f>Tabela15[[#This Row],[quantidade apresentada]]*2*(1+0.02083*C17)</f>
        <v>0</v>
      </c>
      <c r="F195" s="21"/>
      <c r="G195" s="17"/>
      <c r="H195" s="17"/>
    </row>
    <row r="196" spans="1:8" x14ac:dyDescent="0.25">
      <c r="A196" s="12" t="s">
        <v>246</v>
      </c>
      <c r="B196" s="4"/>
      <c r="C196" s="4"/>
      <c r="D196" s="4"/>
      <c r="E196" s="4">
        <f>SUM(E169:E195)</f>
        <v>0</v>
      </c>
      <c r="F196" s="4"/>
      <c r="G196" s="17"/>
      <c r="H196" s="17"/>
    </row>
    <row r="199" spans="1:8" ht="12.75" x14ac:dyDescent="0.25">
      <c r="A199" s="65" t="s">
        <v>286</v>
      </c>
      <c r="B199" s="65"/>
      <c r="C199" s="65"/>
      <c r="D199" s="65"/>
      <c r="E199" s="65"/>
      <c r="F199" s="65"/>
    </row>
    <row r="200" spans="1:8" ht="56.25" x14ac:dyDescent="0.25">
      <c r="A200" s="54" t="s">
        <v>4</v>
      </c>
      <c r="B200" s="54" t="s">
        <v>5</v>
      </c>
      <c r="C200" s="54" t="s">
        <v>243</v>
      </c>
      <c r="D200" s="54" t="s">
        <v>96</v>
      </c>
      <c r="E200" s="54" t="s">
        <v>7</v>
      </c>
      <c r="F200" s="54" t="s">
        <v>98</v>
      </c>
      <c r="G200" s="18" t="s">
        <v>97</v>
      </c>
      <c r="H200" s="18" t="s">
        <v>99</v>
      </c>
    </row>
    <row r="201" spans="1:8" ht="123.75" x14ac:dyDescent="0.25">
      <c r="A201" s="55" t="s">
        <v>287</v>
      </c>
      <c r="B201" s="55" t="s">
        <v>288</v>
      </c>
      <c r="C201" s="55"/>
      <c r="D201" s="55"/>
      <c r="E201" s="55">
        <f>C201*$F$16/25*(1+0.02083*C17)</f>
        <v>0</v>
      </c>
      <c r="F201" s="55"/>
      <c r="G201" s="56"/>
      <c r="H201" s="56"/>
    </row>
    <row r="202" spans="1:8" ht="90" x14ac:dyDescent="0.25">
      <c r="A202" s="4" t="s">
        <v>289</v>
      </c>
      <c r="B202" s="4" t="s">
        <v>290</v>
      </c>
      <c r="C202" s="4"/>
      <c r="D202" s="4"/>
      <c r="E202" s="4">
        <f>C202* 0.3*(1+0.02083*C17)</f>
        <v>0</v>
      </c>
      <c r="F202" s="4"/>
      <c r="G202" s="56"/>
      <c r="H202" s="56"/>
    </row>
    <row r="203" spans="1:8" ht="56.25" x14ac:dyDescent="0.25">
      <c r="A203" s="55" t="s">
        <v>291</v>
      </c>
      <c r="B203" s="55" t="s">
        <v>292</v>
      </c>
      <c r="C203" s="55"/>
      <c r="D203" s="55"/>
      <c r="E203" s="55">
        <f>C203* 0.1*(1+0.02083*C17)</f>
        <v>0</v>
      </c>
      <c r="F203" s="55"/>
      <c r="G203" s="56"/>
      <c r="H203" s="56"/>
    </row>
    <row r="204" spans="1:8" ht="12.75" x14ac:dyDescent="0.25">
      <c r="A204" s="57" t="s">
        <v>246</v>
      </c>
      <c r="B204" s="57"/>
      <c r="C204" s="57"/>
      <c r="D204" s="57"/>
      <c r="E204" s="57">
        <f>SUM(E201:E203)</f>
        <v>0</v>
      </c>
      <c r="F204" s="57"/>
      <c r="G204" s="58"/>
      <c r="H204" s="58"/>
    </row>
    <row r="206" spans="1:8" ht="24.75" customHeight="1" x14ac:dyDescent="0.25">
      <c r="A206" s="66" t="s">
        <v>293</v>
      </c>
      <c r="B206" s="66"/>
      <c r="C206" s="66"/>
      <c r="D206" s="66"/>
      <c r="E206" s="59">
        <f>E30+E35+E51+E63+E74+E112+E129+E140+E165+E196+E204</f>
        <v>0</v>
      </c>
    </row>
    <row r="207" spans="1:8" ht="21" customHeight="1" x14ac:dyDescent="0.25">
      <c r="A207" s="66" t="s">
        <v>294</v>
      </c>
      <c r="B207" s="66"/>
      <c r="C207" s="66"/>
      <c r="D207" s="66"/>
      <c r="E207" s="4"/>
    </row>
  </sheetData>
  <sheetProtection selectLockedCells="1"/>
  <mergeCells count="36">
    <mergeCell ref="A4:H4"/>
    <mergeCell ref="A131:G131"/>
    <mergeCell ref="A143:G143"/>
    <mergeCell ref="A167:G167"/>
    <mergeCell ref="A1:H1"/>
    <mergeCell ref="A3:H3"/>
    <mergeCell ref="A2:H2"/>
    <mergeCell ref="A5:H5"/>
    <mergeCell ref="B6:F6"/>
    <mergeCell ref="B7:F7"/>
    <mergeCell ref="A32:G32"/>
    <mergeCell ref="A37:G37"/>
    <mergeCell ref="A53:G53"/>
    <mergeCell ref="A76:G76"/>
    <mergeCell ref="A65:H65"/>
    <mergeCell ref="A25:H25"/>
    <mergeCell ref="G6:H8"/>
    <mergeCell ref="A114:G114"/>
    <mergeCell ref="D16:E16"/>
    <mergeCell ref="A18:H18"/>
    <mergeCell ref="C9:F9"/>
    <mergeCell ref="A19:H24"/>
    <mergeCell ref="A14:B14"/>
    <mergeCell ref="A15:B15"/>
    <mergeCell ref="A16:B16"/>
    <mergeCell ref="A10:H10"/>
    <mergeCell ref="G11:H11"/>
    <mergeCell ref="B11:C11"/>
    <mergeCell ref="E11:F11"/>
    <mergeCell ref="A13:H13"/>
    <mergeCell ref="A17:B17"/>
    <mergeCell ref="A199:F199"/>
    <mergeCell ref="A206:D206"/>
    <mergeCell ref="A207:D207"/>
    <mergeCell ref="A12:B12"/>
    <mergeCell ref="B8:F8"/>
  </mergeCells>
  <pageMargins left="0.31496062992125984" right="0.31496062992125984" top="1.1811023622047245" bottom="0.78740157480314965" header="0.11811023622047245" footer="0.11811023622047245"/>
  <pageSetup paperSize="9" orientation="landscape" r:id="rId1"/>
  <headerFooter>
    <oddHeader xml:space="preserve">&amp;L                                          &amp;G&amp;C
&amp;"-,Negrito"SERVIÇO PÚBLICO FEDERAL
UNIVERSIDADE FEDERAL DO OESTE DA BAHIA&amp;R  </oddHeader>
    <oddFooter>&amp;CPágina &amp;P de &amp;N</oddFooter>
  </headerFooter>
  <legacyDrawing r:id="rId2"/>
  <legacyDrawingHF r:id="rId3"/>
  <tableParts count="10">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0"/>
  <sheetViews>
    <sheetView tabSelected="1" view="pageLayout" topLeftCell="A185" zoomScale="110" zoomScaleNormal="100" zoomScalePageLayoutView="110" workbookViewId="0">
      <selection activeCell="E185" sqref="E185"/>
    </sheetView>
  </sheetViews>
  <sheetFormatPr defaultRowHeight="11.25" x14ac:dyDescent="0.25"/>
  <cols>
    <col min="1" max="1" width="33" style="5" customWidth="1"/>
    <col min="2" max="2" width="12.7109375" style="5" customWidth="1"/>
    <col min="3" max="3" width="10.28515625" style="5" customWidth="1"/>
    <col min="4" max="4" width="13" style="5" customWidth="1"/>
    <col min="5" max="5" width="8.85546875" style="5" customWidth="1"/>
    <col min="6" max="6" width="23.7109375" style="5" customWidth="1"/>
    <col min="7" max="7" width="12.85546875" style="5" customWidth="1"/>
    <col min="8" max="8" width="26.28515625" style="5" customWidth="1"/>
    <col min="9" max="16384" width="9.140625" style="5"/>
  </cols>
  <sheetData>
    <row r="1" spans="1:8" ht="22.5" customHeight="1" x14ac:dyDescent="0.25">
      <c r="A1" s="97" t="s">
        <v>240</v>
      </c>
      <c r="B1" s="97"/>
      <c r="C1" s="97"/>
      <c r="D1" s="97"/>
      <c r="E1" s="97"/>
      <c r="F1" s="97"/>
      <c r="G1" s="97"/>
      <c r="H1" s="97"/>
    </row>
    <row r="2" spans="1:8" ht="4.5" customHeight="1" x14ac:dyDescent="0.25">
      <c r="A2" s="99"/>
      <c r="B2" s="99"/>
      <c r="C2" s="99"/>
      <c r="D2" s="99"/>
      <c r="E2" s="99"/>
      <c r="F2" s="99"/>
      <c r="G2" s="99"/>
      <c r="H2" s="99"/>
    </row>
    <row r="3" spans="1:8" ht="21" x14ac:dyDescent="0.25">
      <c r="A3" s="98" t="s">
        <v>238</v>
      </c>
      <c r="B3" s="98"/>
      <c r="C3" s="98"/>
      <c r="D3" s="98"/>
      <c r="E3" s="98"/>
      <c r="F3" s="98"/>
      <c r="G3" s="98"/>
      <c r="H3" s="98"/>
    </row>
    <row r="4" spans="1:8" ht="39.75" customHeight="1" x14ac:dyDescent="0.25">
      <c r="A4" s="96" t="s">
        <v>295</v>
      </c>
      <c r="B4" s="96"/>
      <c r="C4" s="96"/>
      <c r="D4" s="96"/>
      <c r="E4" s="96"/>
      <c r="F4" s="96"/>
      <c r="G4" s="96"/>
      <c r="H4" s="96"/>
    </row>
    <row r="5" spans="1:8" x14ac:dyDescent="0.25">
      <c r="A5" s="100" t="s">
        <v>231</v>
      </c>
      <c r="B5" s="100"/>
      <c r="C5" s="100"/>
      <c r="D5" s="100"/>
      <c r="E5" s="100"/>
      <c r="F5" s="100"/>
      <c r="G5" s="100"/>
      <c r="H5" s="100"/>
    </row>
    <row r="6" spans="1:8" ht="17.25" customHeight="1" x14ac:dyDescent="0.25">
      <c r="A6" s="6" t="s">
        <v>230</v>
      </c>
      <c r="B6" s="69" t="s">
        <v>249</v>
      </c>
      <c r="C6" s="69"/>
      <c r="D6" s="69"/>
      <c r="E6" s="69"/>
      <c r="F6" s="69"/>
      <c r="G6" s="70"/>
      <c r="H6" s="71"/>
    </row>
    <row r="7" spans="1:8" ht="17.25" customHeight="1" x14ac:dyDescent="0.25">
      <c r="A7" s="6" t="s">
        <v>0</v>
      </c>
      <c r="B7" s="69">
        <v>222222222</v>
      </c>
      <c r="C7" s="69"/>
      <c r="D7" s="69"/>
      <c r="E7" s="69"/>
      <c r="F7" s="69"/>
      <c r="G7" s="72"/>
      <c r="H7" s="73"/>
    </row>
    <row r="8" spans="1:8" ht="17.25" customHeight="1" x14ac:dyDescent="0.25">
      <c r="A8" s="6" t="s">
        <v>1</v>
      </c>
      <c r="B8" s="69" t="s">
        <v>252</v>
      </c>
      <c r="C8" s="69"/>
      <c r="D8" s="69"/>
      <c r="E8" s="69"/>
      <c r="F8" s="69"/>
      <c r="G8" s="74"/>
      <c r="H8" s="75"/>
    </row>
    <row r="9" spans="1:8" ht="17.25" customHeight="1" x14ac:dyDescent="0.25">
      <c r="A9" s="6" t="s">
        <v>247</v>
      </c>
      <c r="B9" s="25">
        <v>40</v>
      </c>
      <c r="C9" s="79" t="s">
        <v>248</v>
      </c>
      <c r="D9" s="80"/>
      <c r="E9" s="80"/>
      <c r="F9" s="80"/>
      <c r="G9" s="26"/>
      <c r="H9" s="27"/>
    </row>
    <row r="10" spans="1:8" ht="17.25" customHeight="1" x14ac:dyDescent="0.25">
      <c r="A10" s="84"/>
      <c r="B10" s="85"/>
      <c r="C10" s="85"/>
      <c r="D10" s="85"/>
      <c r="E10" s="85"/>
      <c r="F10" s="85"/>
      <c r="G10" s="85"/>
      <c r="H10" s="86"/>
    </row>
    <row r="11" spans="1:8" ht="17.25" customHeight="1" x14ac:dyDescent="0.25">
      <c r="A11" s="6" t="s">
        <v>242</v>
      </c>
      <c r="B11" s="89">
        <v>41937</v>
      </c>
      <c r="C11" s="90"/>
      <c r="D11" s="47" t="s">
        <v>228</v>
      </c>
      <c r="E11" s="89">
        <v>42667</v>
      </c>
      <c r="F11" s="90"/>
      <c r="G11" s="87"/>
      <c r="H11" s="88"/>
    </row>
    <row r="12" spans="1:8" ht="31.5" customHeight="1" x14ac:dyDescent="0.25">
      <c r="A12" s="67" t="s">
        <v>273</v>
      </c>
      <c r="B12" s="68"/>
      <c r="C12" s="21" t="s">
        <v>274</v>
      </c>
      <c r="D12" s="52">
        <v>41760</v>
      </c>
      <c r="E12" s="8" t="s">
        <v>228</v>
      </c>
      <c r="F12" s="52">
        <v>41944</v>
      </c>
      <c r="G12" s="7"/>
      <c r="H12" s="7"/>
    </row>
    <row r="13" spans="1:8" ht="17.25" customHeight="1" x14ac:dyDescent="0.25">
      <c r="A13" s="91" t="s">
        <v>232</v>
      </c>
      <c r="B13" s="92"/>
      <c r="C13" s="92"/>
      <c r="D13" s="92"/>
      <c r="E13" s="92"/>
      <c r="F13" s="92"/>
      <c r="G13" s="92"/>
      <c r="H13" s="93"/>
    </row>
    <row r="14" spans="1:8" ht="17.25" customHeight="1" x14ac:dyDescent="0.25">
      <c r="A14" s="77" t="s">
        <v>234</v>
      </c>
      <c r="B14" s="77"/>
      <c r="C14" s="23" t="s">
        <v>272</v>
      </c>
      <c r="D14" s="6" t="s">
        <v>2</v>
      </c>
      <c r="E14" s="23" t="s">
        <v>271</v>
      </c>
      <c r="F14" s="28"/>
      <c r="G14" s="29"/>
      <c r="H14" s="30"/>
    </row>
    <row r="15" spans="1:8" ht="17.25" customHeight="1" x14ac:dyDescent="0.25">
      <c r="A15" s="77" t="s">
        <v>235</v>
      </c>
      <c r="B15" s="77"/>
      <c r="C15" s="23" t="s">
        <v>283</v>
      </c>
      <c r="D15" s="6" t="s">
        <v>2</v>
      </c>
      <c r="E15" s="23"/>
      <c r="F15" s="31"/>
      <c r="G15" s="32"/>
      <c r="H15" s="33"/>
    </row>
    <row r="16" spans="1:8" ht="33.75" customHeight="1" thickBot="1" x14ac:dyDescent="0.3">
      <c r="A16" s="83" t="s">
        <v>233</v>
      </c>
      <c r="B16" s="83"/>
      <c r="C16" s="62">
        <f>IF(AND(B9=20,C12="SIM"),((F16*0.8)*0.75),IF(AND(B9=20,C12="NÃO"),(F16*0.8),IF(AND(B9=40,C12="SIM"),(F16*0.75),F16)))</f>
        <v>75</v>
      </c>
      <c r="D16" s="77" t="s">
        <v>227</v>
      </c>
      <c r="E16" s="77"/>
      <c r="F16" s="36">
        <f>IF(AND(E15="",C15=""),"",IF(AND(C15="D",E15="I"),70,IF(AND(C15="D",E15="II"),70,IF(AND(C15="D",E15="III"),80,IF(AND(C15="D",E15="IV"),80,IF(AND(C15="E",E15=""),100,100))))))</f>
        <v>100</v>
      </c>
      <c r="G16" s="34"/>
      <c r="H16" s="35"/>
    </row>
    <row r="17" spans="1:8" ht="33.75" customHeight="1" thickBot="1" x14ac:dyDescent="0.3">
      <c r="A17" s="94" t="s">
        <v>298</v>
      </c>
      <c r="B17" s="95"/>
      <c r="C17" s="63">
        <v>48</v>
      </c>
      <c r="D17" s="87"/>
      <c r="E17" s="105"/>
      <c r="F17" s="105"/>
      <c r="G17" s="105"/>
      <c r="H17" s="88"/>
    </row>
    <row r="18" spans="1:8" ht="25.5" customHeight="1" x14ac:dyDescent="0.25"/>
    <row r="19" spans="1:8" ht="22.5" customHeight="1" x14ac:dyDescent="0.25">
      <c r="A19" s="78" t="s">
        <v>250</v>
      </c>
      <c r="B19" s="78"/>
      <c r="C19" s="78"/>
      <c r="D19" s="78"/>
      <c r="E19" s="78"/>
      <c r="F19" s="78"/>
      <c r="G19" s="78"/>
      <c r="H19" s="78"/>
    </row>
    <row r="20" spans="1:8" ht="23.25" customHeight="1" x14ac:dyDescent="0.25">
      <c r="A20" s="81"/>
      <c r="B20" s="81"/>
      <c r="C20" s="81"/>
      <c r="D20" s="81"/>
      <c r="E20" s="81"/>
      <c r="F20" s="81"/>
      <c r="G20" s="81"/>
      <c r="H20" s="81"/>
    </row>
    <row r="21" spans="1:8" ht="23.25" customHeight="1" x14ac:dyDescent="0.25">
      <c r="A21" s="81"/>
      <c r="B21" s="81"/>
      <c r="C21" s="81"/>
      <c r="D21" s="81"/>
      <c r="E21" s="81"/>
      <c r="F21" s="81"/>
      <c r="G21" s="81"/>
      <c r="H21" s="81"/>
    </row>
    <row r="22" spans="1:8" ht="23.25" customHeight="1" x14ac:dyDescent="0.25">
      <c r="A22" s="81"/>
      <c r="B22" s="81"/>
      <c r="C22" s="81"/>
      <c r="D22" s="81"/>
      <c r="E22" s="81"/>
      <c r="F22" s="81"/>
      <c r="G22" s="81"/>
      <c r="H22" s="81"/>
    </row>
    <row r="23" spans="1:8" ht="23.25" customHeight="1" x14ac:dyDescent="0.25">
      <c r="A23" s="81"/>
      <c r="B23" s="81"/>
      <c r="C23" s="81"/>
      <c r="D23" s="81"/>
      <c r="E23" s="81"/>
      <c r="F23" s="81"/>
      <c r="G23" s="81"/>
      <c r="H23" s="81"/>
    </row>
    <row r="24" spans="1:8" ht="23.25" customHeight="1" x14ac:dyDescent="0.25">
      <c r="A24" s="81"/>
      <c r="B24" s="81"/>
      <c r="C24" s="81"/>
      <c r="D24" s="81"/>
      <c r="E24" s="81"/>
      <c r="F24" s="81"/>
      <c r="G24" s="81"/>
      <c r="H24" s="81"/>
    </row>
    <row r="25" spans="1:8" ht="23.25" customHeight="1" x14ac:dyDescent="0.25">
      <c r="A25" s="82"/>
      <c r="B25" s="82"/>
      <c r="C25" s="82"/>
      <c r="D25" s="82"/>
      <c r="E25" s="82"/>
      <c r="F25" s="82"/>
      <c r="G25" s="82"/>
      <c r="H25" s="82"/>
    </row>
    <row r="26" spans="1:8" ht="11.25" customHeight="1" x14ac:dyDescent="0.2">
      <c r="A26" s="103" t="s">
        <v>9</v>
      </c>
      <c r="B26" s="103"/>
      <c r="C26" s="103"/>
      <c r="D26" s="103"/>
      <c r="E26" s="103"/>
      <c r="F26" s="103"/>
      <c r="G26" s="103"/>
      <c r="H26" s="103"/>
    </row>
    <row r="27" spans="1:8" ht="67.5" x14ac:dyDescent="0.25">
      <c r="A27" s="4" t="s">
        <v>236</v>
      </c>
      <c r="B27" s="4" t="s">
        <v>237</v>
      </c>
      <c r="C27" s="4" t="s">
        <v>30</v>
      </c>
      <c r="D27" s="4" t="s">
        <v>96</v>
      </c>
      <c r="E27" s="4" t="s">
        <v>241</v>
      </c>
      <c r="F27" s="4" t="s">
        <v>98</v>
      </c>
      <c r="G27" s="17" t="s">
        <v>239</v>
      </c>
      <c r="H27" s="17" t="s">
        <v>99</v>
      </c>
    </row>
    <row r="28" spans="1:8" ht="78.75" x14ac:dyDescent="0.25">
      <c r="A28" s="2" t="s">
        <v>299</v>
      </c>
      <c r="B28" s="4" t="s">
        <v>284</v>
      </c>
      <c r="C28" s="21">
        <v>0</v>
      </c>
      <c r="D28" s="21" t="s">
        <v>244</v>
      </c>
      <c r="E28" s="4">
        <f>C28*0.3*(1+0.02083*C17)</f>
        <v>0</v>
      </c>
      <c r="F28" s="21"/>
      <c r="G28" s="17"/>
      <c r="H28" s="17"/>
    </row>
    <row r="29" spans="1:8" ht="55.5" customHeight="1" x14ac:dyDescent="0.25">
      <c r="A29" s="2" t="s">
        <v>100</v>
      </c>
      <c r="B29" s="4" t="s">
        <v>3</v>
      </c>
      <c r="C29" s="21">
        <v>0</v>
      </c>
      <c r="D29" s="21"/>
      <c r="E29" s="4">
        <f>(C29/4*0.75)*(1+0.02083*C17)</f>
        <v>0</v>
      </c>
      <c r="F29" s="21"/>
      <c r="G29" s="17"/>
      <c r="H29" s="17"/>
    </row>
    <row r="30" spans="1:8" ht="55.5" customHeight="1" x14ac:dyDescent="0.25">
      <c r="A30" s="2" t="s">
        <v>101</v>
      </c>
      <c r="B30" s="4" t="s">
        <v>24</v>
      </c>
      <c r="C30" s="21">
        <v>0</v>
      </c>
      <c r="D30" s="21"/>
      <c r="E30" s="4">
        <f>C30*0.3*(1+0.02083*C17)</f>
        <v>0</v>
      </c>
      <c r="F30" s="21"/>
      <c r="G30" s="17"/>
      <c r="H30" s="17"/>
    </row>
    <row r="31" spans="1:8" x14ac:dyDescent="0.25">
      <c r="A31" s="12" t="s">
        <v>246</v>
      </c>
      <c r="B31" s="12"/>
      <c r="C31" s="12"/>
      <c r="D31" s="12"/>
      <c r="E31" s="12">
        <f>SUM(E28:E30)</f>
        <v>0</v>
      </c>
      <c r="F31" s="12"/>
      <c r="G31" s="12"/>
      <c r="H31" s="4"/>
    </row>
    <row r="32" spans="1:8" x14ac:dyDescent="0.25">
      <c r="A32" s="9"/>
      <c r="B32" s="9"/>
      <c r="C32" s="9"/>
      <c r="D32" s="9"/>
      <c r="E32" s="9"/>
      <c r="F32" s="9"/>
      <c r="G32" s="9"/>
    </row>
    <row r="33" spans="1:8" ht="16.5" customHeight="1" x14ac:dyDescent="0.25">
      <c r="A33" s="76" t="s">
        <v>256</v>
      </c>
      <c r="B33" s="76"/>
      <c r="C33" s="76"/>
      <c r="D33" s="76"/>
      <c r="E33" s="76"/>
      <c r="F33" s="76"/>
      <c r="G33" s="76"/>
    </row>
    <row r="34" spans="1:8" ht="57.75" customHeight="1" x14ac:dyDescent="0.25">
      <c r="A34" s="4" t="s">
        <v>236</v>
      </c>
      <c r="B34" s="4" t="s">
        <v>237</v>
      </c>
      <c r="C34" s="4" t="s">
        <v>82</v>
      </c>
      <c r="D34" s="4" t="s">
        <v>96</v>
      </c>
      <c r="E34" s="4" t="s">
        <v>7</v>
      </c>
      <c r="F34" s="4" t="s">
        <v>98</v>
      </c>
      <c r="G34" s="17" t="s">
        <v>239</v>
      </c>
      <c r="H34" s="17" t="s">
        <v>99</v>
      </c>
    </row>
    <row r="35" spans="1:8" ht="57.75" customHeight="1" x14ac:dyDescent="0.25">
      <c r="A35" s="2" t="s">
        <v>124</v>
      </c>
      <c r="B35" s="4" t="s">
        <v>46</v>
      </c>
      <c r="C35" s="21"/>
      <c r="D35" s="21"/>
      <c r="E35" s="4">
        <f>C35*30*(1+0.02083*C17)</f>
        <v>0</v>
      </c>
      <c r="F35" s="21"/>
      <c r="G35" s="17"/>
      <c r="H35" s="17"/>
    </row>
    <row r="36" spans="1:8" ht="57.75" customHeight="1" x14ac:dyDescent="0.25">
      <c r="A36" s="2" t="s">
        <v>125</v>
      </c>
      <c r="B36" s="4" t="s">
        <v>47</v>
      </c>
      <c r="C36" s="21"/>
      <c r="D36" s="21"/>
      <c r="E36" s="4">
        <f>C36*16.5*(1+0.02083*C17)</f>
        <v>0</v>
      </c>
      <c r="F36" s="21"/>
      <c r="G36" s="17"/>
      <c r="H36" s="17"/>
    </row>
    <row r="37" spans="1:8" ht="57.75" customHeight="1" x14ac:dyDescent="0.25">
      <c r="A37" s="2" t="s">
        <v>126</v>
      </c>
      <c r="B37" s="4" t="s">
        <v>48</v>
      </c>
      <c r="C37" s="21"/>
      <c r="D37" s="21"/>
      <c r="E37" s="4">
        <f>C37*3*(1+0.02083*C17)</f>
        <v>0</v>
      </c>
      <c r="F37" s="21"/>
      <c r="G37" s="17"/>
      <c r="H37" s="17"/>
    </row>
    <row r="38" spans="1:8" ht="57.75" customHeight="1" x14ac:dyDescent="0.25">
      <c r="A38" s="2" t="s">
        <v>127</v>
      </c>
      <c r="B38" s="4" t="s">
        <v>49</v>
      </c>
      <c r="C38" s="21"/>
      <c r="D38" s="21"/>
      <c r="E38" s="4">
        <f>C38*0.5*(1+0.02083*C17)</f>
        <v>0</v>
      </c>
      <c r="F38" s="21"/>
      <c r="G38" s="17"/>
      <c r="H38" s="17"/>
    </row>
    <row r="39" spans="1:8" ht="57.75" customHeight="1" x14ac:dyDescent="0.25">
      <c r="A39" s="2" t="s">
        <v>128</v>
      </c>
      <c r="B39" s="4" t="s">
        <v>50</v>
      </c>
      <c r="C39" s="21"/>
      <c r="D39" s="21"/>
      <c r="E39" s="4">
        <f>(C39*0.8)*(1+0.02083*C17)</f>
        <v>0</v>
      </c>
      <c r="F39" s="21"/>
      <c r="G39" s="17"/>
      <c r="H39" s="17"/>
    </row>
    <row r="40" spans="1:8" ht="66.75" customHeight="1" x14ac:dyDescent="0.25">
      <c r="A40" s="2" t="s">
        <v>129</v>
      </c>
      <c r="B40" s="4" t="s">
        <v>51</v>
      </c>
      <c r="C40" s="21"/>
      <c r="D40" s="21"/>
      <c r="E40" s="4">
        <f>(C40*0.2)*(1+0.02083*C17)</f>
        <v>0</v>
      </c>
      <c r="F40" s="21"/>
      <c r="G40" s="17"/>
      <c r="H40" s="17"/>
    </row>
    <row r="41" spans="1:8" ht="71.25" customHeight="1" x14ac:dyDescent="0.25">
      <c r="A41" s="2" t="s">
        <v>130</v>
      </c>
      <c r="B41" s="4" t="s">
        <v>52</v>
      </c>
      <c r="C41" s="21"/>
      <c r="D41" s="21"/>
      <c r="E41" s="4">
        <f>(C41*0.3)*(1+0.02083*C17)</f>
        <v>0</v>
      </c>
      <c r="F41" s="21"/>
      <c r="G41" s="17"/>
      <c r="H41" s="17"/>
    </row>
    <row r="42" spans="1:8" ht="55.5" customHeight="1" x14ac:dyDescent="0.25">
      <c r="A42" s="2" t="s">
        <v>131</v>
      </c>
      <c r="B42" s="4" t="s">
        <v>53</v>
      </c>
      <c r="C42" s="21"/>
      <c r="D42" s="21"/>
      <c r="E42" s="4">
        <f>C42*0.5*(1+0.02083*C17)</f>
        <v>0</v>
      </c>
      <c r="F42" s="21"/>
      <c r="G42" s="17"/>
      <c r="H42" s="17"/>
    </row>
    <row r="43" spans="1:8" ht="63.75" customHeight="1" x14ac:dyDescent="0.25">
      <c r="A43" s="2" t="s">
        <v>132</v>
      </c>
      <c r="B43" s="4" t="s">
        <v>53</v>
      </c>
      <c r="C43" s="21"/>
      <c r="D43" s="21"/>
      <c r="E43" s="4">
        <f>C43*0.5*(1+0.02083*C17)</f>
        <v>0</v>
      </c>
      <c r="F43" s="21"/>
      <c r="G43" s="17"/>
      <c r="H43" s="17"/>
    </row>
    <row r="44" spans="1:8" ht="42.75" customHeight="1" x14ac:dyDescent="0.25">
      <c r="A44" s="2" t="s">
        <v>261</v>
      </c>
      <c r="B44" s="4" t="s">
        <v>53</v>
      </c>
      <c r="C44" s="21"/>
      <c r="D44" s="21"/>
      <c r="E44" s="4">
        <f>C44*0.5*(1+0.02083*C17)</f>
        <v>0</v>
      </c>
      <c r="F44" s="21"/>
      <c r="G44" s="17"/>
      <c r="H44" s="17"/>
    </row>
    <row r="45" spans="1:8" ht="106.5" customHeight="1" x14ac:dyDescent="0.25">
      <c r="A45" s="2" t="s">
        <v>133</v>
      </c>
      <c r="B45" s="4" t="s">
        <v>46</v>
      </c>
      <c r="C45" s="21"/>
      <c r="D45" s="21"/>
      <c r="E45" s="4">
        <f>C45*0.3*(1+0.02083*C17)</f>
        <v>0</v>
      </c>
      <c r="F45" s="21"/>
      <c r="G45" s="17"/>
      <c r="H45" s="17"/>
    </row>
    <row r="46" spans="1:8" ht="63.75" customHeight="1" x14ac:dyDescent="0.25">
      <c r="A46" s="2" t="s">
        <v>134</v>
      </c>
      <c r="B46" s="4" t="s">
        <v>43</v>
      </c>
      <c r="C46" s="21"/>
      <c r="D46" s="21"/>
      <c r="E46" s="4">
        <f>C46*10*(1+0.02083*C17)</f>
        <v>0</v>
      </c>
      <c r="F46" s="21"/>
      <c r="G46" s="17"/>
      <c r="H46" s="17"/>
    </row>
    <row r="47" spans="1:8" ht="75" customHeight="1" x14ac:dyDescent="0.25">
      <c r="A47" s="2" t="s">
        <v>135</v>
      </c>
      <c r="B47" s="4" t="s">
        <v>54</v>
      </c>
      <c r="C47" s="21"/>
      <c r="D47" s="21"/>
      <c r="E47" s="4">
        <f>C47*5*(1+0.02083*C17)</f>
        <v>0</v>
      </c>
      <c r="F47" s="21"/>
      <c r="G47" s="17"/>
      <c r="H47" s="17"/>
    </row>
    <row r="48" spans="1:8" ht="75" customHeight="1" x14ac:dyDescent="0.25">
      <c r="A48" s="2" t="s">
        <v>136</v>
      </c>
      <c r="B48" s="4" t="s">
        <v>55</v>
      </c>
      <c r="C48" s="21"/>
      <c r="D48" s="21"/>
      <c r="E48" s="4">
        <f>C48*2*(1+0.02083*C17)</f>
        <v>0</v>
      </c>
      <c r="F48" s="21"/>
      <c r="G48" s="17"/>
      <c r="H48" s="17"/>
    </row>
    <row r="49" spans="1:8" ht="75" customHeight="1" x14ac:dyDescent="0.25">
      <c r="A49" s="2" t="s">
        <v>137</v>
      </c>
      <c r="B49" s="4" t="s">
        <v>48</v>
      </c>
      <c r="C49" s="21"/>
      <c r="D49" s="21"/>
      <c r="E49" s="4">
        <f>C49*3*(1+0.02083*C17)</f>
        <v>0</v>
      </c>
      <c r="F49" s="21"/>
      <c r="G49" s="17"/>
      <c r="H49" s="17"/>
    </row>
    <row r="50" spans="1:8" ht="75" customHeight="1" x14ac:dyDescent="0.25">
      <c r="A50" s="2" t="s">
        <v>138</v>
      </c>
      <c r="B50" s="4" t="s">
        <v>49</v>
      </c>
      <c r="C50" s="21"/>
      <c r="D50" s="21"/>
      <c r="E50" s="4">
        <f>C50*0.5*(1+0.02083*C17)</f>
        <v>0</v>
      </c>
      <c r="F50" s="21"/>
      <c r="G50" s="17"/>
      <c r="H50" s="17"/>
    </row>
    <row r="51" spans="1:8" ht="70.5" customHeight="1" x14ac:dyDescent="0.25">
      <c r="A51" s="2" t="s">
        <v>139</v>
      </c>
      <c r="B51" s="4" t="s">
        <v>56</v>
      </c>
      <c r="C51" s="21"/>
      <c r="D51" s="21"/>
      <c r="E51" s="4">
        <f>C51*10*(1+0.02083*C17)</f>
        <v>0</v>
      </c>
      <c r="F51" s="21"/>
      <c r="G51" s="17"/>
      <c r="H51" s="17"/>
    </row>
    <row r="52" spans="1:8" ht="70.5" customHeight="1" x14ac:dyDescent="0.25">
      <c r="A52" s="2" t="s">
        <v>140</v>
      </c>
      <c r="B52" s="4" t="s">
        <v>57</v>
      </c>
      <c r="C52" s="21"/>
      <c r="D52" s="21"/>
      <c r="E52" s="4">
        <f>C52*1*(1+0.02083*C17)</f>
        <v>0</v>
      </c>
      <c r="F52" s="21"/>
      <c r="G52" s="17"/>
      <c r="H52" s="17"/>
    </row>
    <row r="53" spans="1:8" ht="70.5" customHeight="1" x14ac:dyDescent="0.25">
      <c r="A53" s="2" t="s">
        <v>141</v>
      </c>
      <c r="B53" s="4" t="s">
        <v>56</v>
      </c>
      <c r="C53" s="21"/>
      <c r="D53" s="21"/>
      <c r="E53" s="4">
        <f>C53*10*(1+0.02083*C17)</f>
        <v>0</v>
      </c>
      <c r="F53" s="21"/>
      <c r="G53" s="17"/>
      <c r="H53" s="17"/>
    </row>
    <row r="54" spans="1:8" ht="70.5" customHeight="1" x14ac:dyDescent="0.25">
      <c r="A54" s="2" t="s">
        <v>142</v>
      </c>
      <c r="B54" s="4" t="s">
        <v>53</v>
      </c>
      <c r="C54" s="21"/>
      <c r="D54" s="21"/>
      <c r="E54" s="4">
        <f>C54*5*(1+0.02083*C17)</f>
        <v>0</v>
      </c>
      <c r="F54" s="21"/>
      <c r="G54" s="17"/>
      <c r="H54" s="17"/>
    </row>
    <row r="55" spans="1:8" ht="70.5" customHeight="1" x14ac:dyDescent="0.25">
      <c r="A55" s="2" t="s">
        <v>143</v>
      </c>
      <c r="B55" s="4" t="s">
        <v>58</v>
      </c>
      <c r="C55" s="21"/>
      <c r="D55" s="21"/>
      <c r="E55" s="4">
        <f>C55*3*(1+0.02083*C17)</f>
        <v>0</v>
      </c>
      <c r="F55" s="21"/>
      <c r="G55" s="17"/>
      <c r="H55" s="17"/>
    </row>
    <row r="56" spans="1:8" ht="51.75" customHeight="1" x14ac:dyDescent="0.25">
      <c r="A56" s="2" t="s">
        <v>144</v>
      </c>
      <c r="B56" s="4" t="s">
        <v>52</v>
      </c>
      <c r="C56" s="21"/>
      <c r="D56" s="21"/>
      <c r="E56" s="4">
        <f>(C56*0.3)*(1+0.02083*C17)</f>
        <v>0</v>
      </c>
      <c r="F56" s="21"/>
      <c r="G56" s="17"/>
      <c r="H56" s="17"/>
    </row>
    <row r="57" spans="1:8" ht="68.25" customHeight="1" x14ac:dyDescent="0.25">
      <c r="A57" s="2" t="s">
        <v>145</v>
      </c>
      <c r="B57" s="4" t="s">
        <v>58</v>
      </c>
      <c r="C57" s="21"/>
      <c r="D57" s="21"/>
      <c r="E57" s="4">
        <f>C57*3*(1+0.02083*C17)</f>
        <v>0</v>
      </c>
      <c r="F57" s="21"/>
      <c r="G57" s="17"/>
      <c r="H57" s="17"/>
    </row>
    <row r="58" spans="1:8" ht="51.75" customHeight="1" x14ac:dyDescent="0.25">
      <c r="A58" s="2" t="s">
        <v>146</v>
      </c>
      <c r="B58" s="4" t="s">
        <v>51</v>
      </c>
      <c r="C58" s="21"/>
      <c r="D58" s="21"/>
      <c r="E58" s="4">
        <f>(C58*0.2)*(1+0.02083*C17)</f>
        <v>0</v>
      </c>
      <c r="F58" s="21"/>
      <c r="G58" s="17"/>
      <c r="H58" s="17"/>
    </row>
    <row r="59" spans="1:8" ht="51.75" customHeight="1" x14ac:dyDescent="0.25">
      <c r="A59" s="2" t="s">
        <v>147</v>
      </c>
      <c r="B59" s="4" t="s">
        <v>58</v>
      </c>
      <c r="C59" s="21"/>
      <c r="D59" s="21"/>
      <c r="E59" s="4">
        <f>C59*3*(1+0.02083*C17)</f>
        <v>0</v>
      </c>
      <c r="F59" s="21"/>
      <c r="G59" s="17"/>
      <c r="H59" s="17"/>
    </row>
    <row r="60" spans="1:8" ht="51.75" customHeight="1" x14ac:dyDescent="0.25">
      <c r="A60" s="2" t="s">
        <v>148</v>
      </c>
      <c r="B60" s="4" t="s">
        <v>51</v>
      </c>
      <c r="C60" s="21"/>
      <c r="D60" s="21"/>
      <c r="E60" s="4">
        <f>C60*0.2*(1+0.02083*C17)</f>
        <v>0</v>
      </c>
      <c r="F60" s="21"/>
      <c r="G60" s="17"/>
      <c r="H60" s="17"/>
    </row>
    <row r="61" spans="1:8" ht="51.75" customHeight="1" x14ac:dyDescent="0.25">
      <c r="A61" s="2" t="s">
        <v>149</v>
      </c>
      <c r="B61" s="4" t="s">
        <v>59</v>
      </c>
      <c r="C61" s="21"/>
      <c r="D61" s="21"/>
      <c r="E61" s="4">
        <f>(C61*0.1)*(1+0.02083*C17)</f>
        <v>0</v>
      </c>
      <c r="F61" s="21"/>
      <c r="G61" s="17"/>
      <c r="H61" s="17"/>
    </row>
    <row r="62" spans="1:8" ht="51.75" customHeight="1" x14ac:dyDescent="0.25">
      <c r="A62" s="2" t="s">
        <v>150</v>
      </c>
      <c r="B62" s="4" t="s">
        <v>49</v>
      </c>
      <c r="C62" s="21"/>
      <c r="D62" s="21"/>
      <c r="E62" s="4">
        <f>(C62*0.5)*(1+0.02083*C17)</f>
        <v>0</v>
      </c>
      <c r="F62" s="21"/>
      <c r="G62" s="17"/>
      <c r="H62" s="17"/>
    </row>
    <row r="63" spans="1:8" ht="90" customHeight="1" x14ac:dyDescent="0.25">
      <c r="A63" s="2" t="s">
        <v>203</v>
      </c>
      <c r="B63" s="4" t="s">
        <v>51</v>
      </c>
      <c r="C63" s="21"/>
      <c r="D63" s="21"/>
      <c r="E63" s="4">
        <f>(C63*0.2)*(1+0.02083*C17)</f>
        <v>0</v>
      </c>
      <c r="F63" s="21"/>
      <c r="G63" s="17"/>
      <c r="H63" s="17"/>
    </row>
    <row r="64" spans="1:8" ht="33.75" x14ac:dyDescent="0.25">
      <c r="A64" s="2" t="s">
        <v>151</v>
      </c>
      <c r="B64" s="4" t="s">
        <v>51</v>
      </c>
      <c r="C64" s="21"/>
      <c r="D64" s="21"/>
      <c r="E64" s="4">
        <f>C64*0.2*(1+0.02083*C17)</f>
        <v>0</v>
      </c>
      <c r="F64" s="21"/>
      <c r="G64" s="17"/>
      <c r="H64" s="17"/>
    </row>
    <row r="65" spans="1:8" ht="33.75" x14ac:dyDescent="0.25">
      <c r="A65" s="2" t="s">
        <v>204</v>
      </c>
      <c r="B65" s="4" t="s">
        <v>59</v>
      </c>
      <c r="C65" s="21"/>
      <c r="D65" s="21"/>
      <c r="E65" s="4">
        <f>C65*0.1*(1+0.02083*C17)</f>
        <v>0</v>
      </c>
      <c r="F65" s="21"/>
      <c r="G65" s="17"/>
      <c r="H65" s="17"/>
    </row>
    <row r="66" spans="1:8" ht="45" x14ac:dyDescent="0.25">
      <c r="A66" s="2" t="s">
        <v>152</v>
      </c>
      <c r="B66" s="4" t="s">
        <v>46</v>
      </c>
      <c r="C66" s="21"/>
      <c r="D66" s="21"/>
      <c r="E66" s="4">
        <f>C66*30*(1+0.02083*C17)</f>
        <v>0</v>
      </c>
      <c r="F66" s="21"/>
      <c r="G66" s="17"/>
      <c r="H66" s="17"/>
    </row>
    <row r="67" spans="1:8" ht="33.75" x14ac:dyDescent="0.25">
      <c r="A67" s="2" t="s">
        <v>153</v>
      </c>
      <c r="B67" s="4" t="s">
        <v>57</v>
      </c>
      <c r="C67" s="21"/>
      <c r="D67" s="21"/>
      <c r="E67" s="4">
        <f>C67*1*(1+0.02083*C17)</f>
        <v>0</v>
      </c>
      <c r="F67" s="21"/>
      <c r="G67" s="17"/>
      <c r="H67" s="17"/>
    </row>
    <row r="68" spans="1:8" ht="58.5" customHeight="1" x14ac:dyDescent="0.25">
      <c r="A68" s="2" t="s">
        <v>154</v>
      </c>
      <c r="B68" s="4" t="s">
        <v>49</v>
      </c>
      <c r="C68" s="21"/>
      <c r="D68" s="21"/>
      <c r="E68" s="4">
        <f>(C68*0.5)*(1+0.02083*C17)</f>
        <v>0</v>
      </c>
      <c r="F68" s="21"/>
      <c r="G68" s="17"/>
      <c r="H68" s="17"/>
    </row>
    <row r="69" spans="1:8" ht="22.5" customHeight="1" x14ac:dyDescent="0.25">
      <c r="A69" s="12" t="s">
        <v>246</v>
      </c>
      <c r="B69" s="4"/>
      <c r="C69" s="4"/>
      <c r="D69" s="4"/>
      <c r="E69" s="12">
        <f>SUM(E35:E68)</f>
        <v>0</v>
      </c>
      <c r="F69" s="12"/>
      <c r="G69" s="17"/>
      <c r="H69" s="17"/>
    </row>
    <row r="71" spans="1:8" ht="11.25" customHeight="1" x14ac:dyDescent="0.25">
      <c r="A71" s="76" t="s">
        <v>10</v>
      </c>
      <c r="B71" s="76"/>
      <c r="C71" s="76"/>
      <c r="D71" s="76"/>
      <c r="E71" s="76"/>
      <c r="F71" s="76"/>
      <c r="G71" s="76"/>
    </row>
    <row r="72" spans="1:8" ht="72.75" customHeight="1" x14ac:dyDescent="0.25">
      <c r="A72" s="11" t="s">
        <v>236</v>
      </c>
      <c r="B72" s="11" t="s">
        <v>237</v>
      </c>
      <c r="C72" s="5" t="s">
        <v>6</v>
      </c>
      <c r="D72" s="5" t="s">
        <v>96</v>
      </c>
      <c r="E72" s="5" t="s">
        <v>7</v>
      </c>
      <c r="F72" s="4" t="s">
        <v>98</v>
      </c>
      <c r="G72" s="17" t="s">
        <v>239</v>
      </c>
      <c r="H72" s="17" t="s">
        <v>99</v>
      </c>
    </row>
    <row r="73" spans="1:8" ht="72.75" customHeight="1" x14ac:dyDescent="0.25">
      <c r="A73" s="2" t="s">
        <v>103</v>
      </c>
      <c r="B73" s="4" t="s">
        <v>11</v>
      </c>
      <c r="C73" s="21"/>
      <c r="D73" s="21"/>
      <c r="E73" s="4">
        <f>(C73*0.45)*(1+0.02083*C17)</f>
        <v>0</v>
      </c>
      <c r="F73" s="21"/>
      <c r="G73" s="17"/>
      <c r="H73" s="17"/>
    </row>
    <row r="74" spans="1:8" ht="72.75" customHeight="1" x14ac:dyDescent="0.25">
      <c r="A74" s="2" t="s">
        <v>104</v>
      </c>
      <c r="B74" s="4" t="s">
        <v>12</v>
      </c>
      <c r="C74" s="21"/>
      <c r="D74" s="21"/>
      <c r="E74" s="4">
        <f>(C74*0.15)*(1+0.02083*C17)</f>
        <v>0</v>
      </c>
      <c r="F74" s="21"/>
      <c r="G74" s="17"/>
      <c r="H74" s="17"/>
    </row>
    <row r="75" spans="1:8" ht="72.75" customHeight="1" x14ac:dyDescent="0.25">
      <c r="A75" s="2" t="s">
        <v>105</v>
      </c>
      <c r="B75" s="4" t="s">
        <v>13</v>
      </c>
      <c r="C75" s="21"/>
      <c r="D75" s="21"/>
      <c r="E75" s="4">
        <f>C75*0.3*(1+0.02083*C17)</f>
        <v>0</v>
      </c>
      <c r="F75" s="21"/>
      <c r="G75" s="17"/>
      <c r="H75" s="17"/>
    </row>
    <row r="76" spans="1:8" ht="72.75" customHeight="1" x14ac:dyDescent="0.25">
      <c r="A76" s="2" t="s">
        <v>106</v>
      </c>
      <c r="B76" s="4" t="s">
        <v>14</v>
      </c>
      <c r="C76" s="21"/>
      <c r="D76" s="21"/>
      <c r="E76" s="4">
        <f>C76*0.15*(1+0.02083*C17)</f>
        <v>0</v>
      </c>
      <c r="F76" s="21"/>
      <c r="G76" s="17"/>
      <c r="H76" s="17"/>
    </row>
    <row r="77" spans="1:8" ht="58.5" customHeight="1" x14ac:dyDescent="0.25">
      <c r="A77" s="2" t="s">
        <v>107</v>
      </c>
      <c r="B77" s="4" t="s">
        <v>15</v>
      </c>
      <c r="C77" s="21"/>
      <c r="D77" s="21"/>
      <c r="E77" s="4">
        <f>C77*0.15*(1+0.02083*C17)</f>
        <v>0</v>
      </c>
      <c r="F77" s="21"/>
      <c r="G77" s="17"/>
      <c r="H77" s="17"/>
    </row>
    <row r="78" spans="1:8" ht="58.5" customHeight="1" x14ac:dyDescent="0.25">
      <c r="A78" s="2" t="s">
        <v>108</v>
      </c>
      <c r="B78" s="4" t="s">
        <v>16</v>
      </c>
      <c r="C78" s="21"/>
      <c r="D78" s="21"/>
      <c r="E78" s="4">
        <f>C78*0.15*(1+0.02083*C17)</f>
        <v>0</v>
      </c>
      <c r="F78" s="21"/>
      <c r="G78" s="17"/>
      <c r="H78" s="17"/>
    </row>
    <row r="79" spans="1:8" ht="58.5" customHeight="1" x14ac:dyDescent="0.25">
      <c r="A79" s="2" t="s">
        <v>263</v>
      </c>
      <c r="B79" s="4" t="s">
        <v>18</v>
      </c>
      <c r="C79" s="21"/>
      <c r="D79" s="21"/>
      <c r="E79" s="4">
        <f>C79*0.4*(1+0.02083*C17)</f>
        <v>0</v>
      </c>
      <c r="F79" s="21"/>
      <c r="G79" s="17"/>
      <c r="H79" s="17"/>
    </row>
    <row r="80" spans="1:8" ht="58.5" customHeight="1" x14ac:dyDescent="0.25">
      <c r="A80" s="2" t="s">
        <v>264</v>
      </c>
      <c r="B80" s="4" t="s">
        <v>20</v>
      </c>
      <c r="C80" s="21"/>
      <c r="D80" s="21"/>
      <c r="E80" s="4">
        <f>C80*0.2*(1+0.02083*C17)</f>
        <v>0</v>
      </c>
      <c r="F80" s="21"/>
      <c r="G80" s="17"/>
      <c r="H80" s="17"/>
    </row>
    <row r="81" spans="1:8" ht="58.5" customHeight="1" x14ac:dyDescent="0.25">
      <c r="A81" s="2" t="s">
        <v>265</v>
      </c>
      <c r="B81" s="4" t="s">
        <v>19</v>
      </c>
      <c r="C81" s="21"/>
      <c r="D81" s="21"/>
      <c r="E81" s="4">
        <f>C81*0.5*(1+0.02083*C17)</f>
        <v>0</v>
      </c>
      <c r="F81" s="21"/>
      <c r="G81" s="17"/>
      <c r="H81" s="17"/>
    </row>
    <row r="82" spans="1:8" ht="33.75" x14ac:dyDescent="0.25">
      <c r="A82" s="2" t="s">
        <v>266</v>
      </c>
      <c r="B82" s="4" t="s">
        <v>21</v>
      </c>
      <c r="C82" s="21"/>
      <c r="D82" s="21"/>
      <c r="E82" s="4">
        <f>C82*0.25*(1+0.02083*C17)</f>
        <v>0</v>
      </c>
      <c r="F82" s="21"/>
      <c r="G82" s="17"/>
      <c r="H82" s="17"/>
    </row>
    <row r="83" spans="1:8" ht="33.75" x14ac:dyDescent="0.25">
      <c r="A83" s="2" t="s">
        <v>267</v>
      </c>
      <c r="B83" s="4" t="s">
        <v>22</v>
      </c>
      <c r="C83" s="21"/>
      <c r="D83" s="21"/>
      <c r="E83" s="4">
        <f>C83*0.25*(1+0.02083*C17)</f>
        <v>0</v>
      </c>
      <c r="F83" s="21"/>
      <c r="G83" s="17"/>
      <c r="H83" s="17"/>
    </row>
    <row r="84" spans="1:8" ht="63" customHeight="1" x14ac:dyDescent="0.25">
      <c r="A84" s="2" t="s">
        <v>275</v>
      </c>
      <c r="B84" s="4" t="s">
        <v>31</v>
      </c>
      <c r="C84" s="21"/>
      <c r="D84" s="21"/>
      <c r="E84" s="4">
        <f>(C84*0.2)*(1+0.02083*C17)</f>
        <v>0</v>
      </c>
      <c r="F84" s="21"/>
      <c r="G84" s="17"/>
      <c r="H84" s="17"/>
    </row>
    <row r="85" spans="1:8" ht="46.5" customHeight="1" x14ac:dyDescent="0.25">
      <c r="A85" s="39" t="s">
        <v>276</v>
      </c>
      <c r="B85" s="40" t="s">
        <v>32</v>
      </c>
      <c r="C85" s="41"/>
      <c r="D85" s="41"/>
      <c r="E85" s="40">
        <f>C85*0.3*(1+0.02083*C17)</f>
        <v>0</v>
      </c>
      <c r="F85" s="41"/>
      <c r="G85" s="17"/>
      <c r="H85" s="17"/>
    </row>
    <row r="86" spans="1:8" ht="46.5" customHeight="1" x14ac:dyDescent="0.25">
      <c r="A86" s="2" t="s">
        <v>277</v>
      </c>
      <c r="B86" s="4" t="s">
        <v>33</v>
      </c>
      <c r="C86" s="21"/>
      <c r="D86" s="21"/>
      <c r="E86" s="4">
        <f>C86*0.5*(1+0.02083*C17)</f>
        <v>0</v>
      </c>
      <c r="F86" s="21"/>
      <c r="G86" s="17"/>
      <c r="H86" s="17"/>
    </row>
    <row r="87" spans="1:8" ht="46.5" customHeight="1" x14ac:dyDescent="0.25">
      <c r="A87" s="39" t="s">
        <v>278</v>
      </c>
      <c r="B87" s="40" t="s">
        <v>34</v>
      </c>
      <c r="C87" s="41"/>
      <c r="D87" s="41"/>
      <c r="E87" s="40">
        <f>C87*0.6*(1+0.02083*C17)</f>
        <v>0</v>
      </c>
      <c r="F87" s="41"/>
      <c r="G87" s="17"/>
      <c r="H87" s="17"/>
    </row>
    <row r="88" spans="1:8" ht="46.5" customHeight="1" x14ac:dyDescent="0.25">
      <c r="A88" s="2" t="s">
        <v>279</v>
      </c>
      <c r="B88" s="4" t="s">
        <v>35</v>
      </c>
      <c r="C88" s="21"/>
      <c r="D88" s="21"/>
      <c r="E88" s="4">
        <f>C88*1*(1+0.02083*C17)</f>
        <v>0</v>
      </c>
      <c r="F88" s="21"/>
      <c r="G88" s="17"/>
      <c r="H88" s="17"/>
    </row>
    <row r="89" spans="1:8" ht="33.75" x14ac:dyDescent="0.25">
      <c r="A89" s="39" t="s">
        <v>280</v>
      </c>
      <c r="B89" s="40" t="s">
        <v>36</v>
      </c>
      <c r="C89" s="41"/>
      <c r="D89" s="41"/>
      <c r="E89" s="40">
        <f>C89*2*(1+0.02083*C17)</f>
        <v>0</v>
      </c>
      <c r="F89" s="41"/>
      <c r="G89" s="17"/>
      <c r="H89" s="17"/>
    </row>
    <row r="90" spans="1:8" ht="33.75" x14ac:dyDescent="0.25">
      <c r="A90" s="2" t="s">
        <v>281</v>
      </c>
      <c r="B90" s="4" t="s">
        <v>37</v>
      </c>
      <c r="C90" s="21"/>
      <c r="D90" s="21"/>
      <c r="E90" s="4">
        <f>C90*0.5*(1+0.02083*C17)</f>
        <v>0</v>
      </c>
      <c r="F90" s="21"/>
      <c r="G90" s="17"/>
      <c r="H90" s="17"/>
    </row>
    <row r="91" spans="1:8" ht="45" x14ac:dyDescent="0.25">
      <c r="A91" s="48" t="s">
        <v>282</v>
      </c>
      <c r="B91" s="49" t="s">
        <v>38</v>
      </c>
      <c r="C91" s="50"/>
      <c r="D91" s="50"/>
      <c r="E91" s="49">
        <f>(C91*0.1)*(1+0.02083*C17)</f>
        <v>0</v>
      </c>
      <c r="F91" s="50"/>
      <c r="G91" s="19"/>
      <c r="H91" s="19"/>
    </row>
    <row r="92" spans="1:8" ht="15" x14ac:dyDescent="0.25">
      <c r="A92" s="12" t="s">
        <v>246</v>
      </c>
      <c r="B92" s="12"/>
      <c r="C92" s="12"/>
      <c r="D92" s="12"/>
      <c r="E92" s="51">
        <f>SUM(E73:E91)</f>
        <v>0</v>
      </c>
      <c r="F92" s="12"/>
      <c r="G92" s="12"/>
      <c r="H92" s="4"/>
    </row>
    <row r="93" spans="1:8" ht="11.25" customHeight="1" x14ac:dyDescent="0.25"/>
    <row r="94" spans="1:8" x14ac:dyDescent="0.25">
      <c r="A94" s="13"/>
      <c r="B94" s="13"/>
      <c r="C94" s="13"/>
      <c r="D94" s="13"/>
      <c r="E94" s="13"/>
      <c r="F94" s="13"/>
      <c r="G94" s="13"/>
      <c r="H94" s="14"/>
    </row>
    <row r="95" spans="1:8" ht="12.75" customHeight="1" x14ac:dyDescent="0.25">
      <c r="A95" s="104" t="s">
        <v>258</v>
      </c>
      <c r="B95" s="104"/>
      <c r="C95" s="104"/>
      <c r="D95" s="104"/>
      <c r="E95" s="104"/>
      <c r="F95" s="104"/>
      <c r="G95" s="104"/>
    </row>
    <row r="96" spans="1:8" ht="63" customHeight="1" x14ac:dyDescent="0.25">
      <c r="A96" s="4" t="s">
        <v>4</v>
      </c>
      <c r="B96" s="4" t="s">
        <v>5</v>
      </c>
      <c r="C96" s="4" t="s">
        <v>6</v>
      </c>
      <c r="D96" s="4" t="s">
        <v>96</v>
      </c>
      <c r="E96" s="4" t="s">
        <v>7</v>
      </c>
      <c r="F96" s="4" t="s">
        <v>98</v>
      </c>
      <c r="G96" s="17" t="s">
        <v>239</v>
      </c>
      <c r="H96" s="17" t="s">
        <v>99</v>
      </c>
    </row>
    <row r="97" spans="1:8" ht="50.25" customHeight="1" x14ac:dyDescent="0.25">
      <c r="A97" s="2" t="s">
        <v>215</v>
      </c>
      <c r="B97" s="4" t="s">
        <v>89</v>
      </c>
      <c r="C97" s="21"/>
      <c r="D97" s="21"/>
      <c r="E97" s="4">
        <f>C97*6*(1+0.02083*C17)</f>
        <v>0</v>
      </c>
      <c r="F97" s="21"/>
      <c r="G97" s="17"/>
      <c r="H97" s="17"/>
    </row>
    <row r="98" spans="1:8" ht="63.75" customHeight="1" x14ac:dyDescent="0.25">
      <c r="A98" s="2" t="s">
        <v>216</v>
      </c>
      <c r="B98" s="4" t="s">
        <v>217</v>
      </c>
      <c r="C98" s="21"/>
      <c r="D98" s="21"/>
      <c r="E98" s="4">
        <f>C98*3*(1+0.02083*C17)</f>
        <v>0</v>
      </c>
      <c r="F98" s="21"/>
      <c r="G98" s="17"/>
      <c r="H98" s="17"/>
    </row>
    <row r="99" spans="1:8" ht="76.5" customHeight="1" x14ac:dyDescent="0.25">
      <c r="A99" s="2" t="s">
        <v>218</v>
      </c>
      <c r="B99" s="4" t="s">
        <v>219</v>
      </c>
      <c r="C99" s="21"/>
      <c r="D99" s="21"/>
      <c r="E99" s="4">
        <f>C99*2*(1+0.02083*C17)</f>
        <v>0</v>
      </c>
      <c r="F99" s="21"/>
      <c r="G99" s="17"/>
      <c r="H99" s="17"/>
    </row>
    <row r="100" spans="1:8" ht="76.5" customHeight="1" x14ac:dyDescent="0.25">
      <c r="A100" s="2" t="s">
        <v>220</v>
      </c>
      <c r="B100" s="4" t="s">
        <v>221</v>
      </c>
      <c r="C100" s="21"/>
      <c r="D100" s="21"/>
      <c r="E100" s="4">
        <f>C100*1*(1+0.02083*C17)</f>
        <v>0</v>
      </c>
      <c r="F100" s="21"/>
      <c r="G100" s="17"/>
      <c r="H100" s="17"/>
    </row>
    <row r="101" spans="1:8" ht="76.5" customHeight="1" x14ac:dyDescent="0.25">
      <c r="A101" s="2" t="s">
        <v>223</v>
      </c>
      <c r="B101" s="4" t="s">
        <v>222</v>
      </c>
      <c r="C101" s="21"/>
      <c r="D101" s="21"/>
      <c r="E101" s="4">
        <f>C101*1*(1+0.02083*C17)</f>
        <v>0</v>
      </c>
      <c r="F101" s="21"/>
      <c r="G101" s="17"/>
      <c r="H101" s="17"/>
    </row>
    <row r="102" spans="1:8" ht="76.5" customHeight="1" x14ac:dyDescent="0.25">
      <c r="A102" s="2" t="s">
        <v>224</v>
      </c>
      <c r="B102" s="4" t="s">
        <v>225</v>
      </c>
      <c r="C102" s="21"/>
      <c r="D102" s="21"/>
      <c r="E102" s="4">
        <f>C102*0.5*(1+0.02083*C17)</f>
        <v>0</v>
      </c>
      <c r="F102" s="21"/>
      <c r="G102" s="17"/>
      <c r="H102" s="17"/>
    </row>
    <row r="103" spans="1:8" ht="76.5" customHeight="1" x14ac:dyDescent="0.25">
      <c r="A103" s="37" t="s">
        <v>255</v>
      </c>
      <c r="B103" s="4" t="s">
        <v>254</v>
      </c>
      <c r="C103" s="21"/>
      <c r="D103" s="21"/>
      <c r="E103" s="4">
        <f>Tabela1365[[#This Row],[quantidade apresentada]]*1.5*(1+0.02083*C17)</f>
        <v>0</v>
      </c>
      <c r="F103" s="21"/>
      <c r="G103" s="17"/>
      <c r="H103" s="38"/>
    </row>
    <row r="104" spans="1:8" ht="46.5" customHeight="1" x14ac:dyDescent="0.25">
      <c r="A104" s="2" t="s">
        <v>253</v>
      </c>
      <c r="B104" s="4" t="s">
        <v>43</v>
      </c>
      <c r="C104" s="21"/>
      <c r="D104" s="21"/>
      <c r="E104" s="4">
        <f>C104*10*(1+0.02083*C17)</f>
        <v>0</v>
      </c>
      <c r="F104" s="21"/>
      <c r="G104" s="17"/>
      <c r="H104" s="17"/>
    </row>
    <row r="105" spans="1:8" ht="24" customHeight="1" x14ac:dyDescent="0.25">
      <c r="A105" s="12" t="s">
        <v>246</v>
      </c>
      <c r="B105" s="4"/>
      <c r="C105" s="4"/>
      <c r="D105" s="4"/>
      <c r="E105" s="12">
        <f>SUM(E97:E104)</f>
        <v>0</v>
      </c>
      <c r="F105" s="4"/>
      <c r="G105" s="17"/>
      <c r="H105" s="17"/>
    </row>
    <row r="107" spans="1:8" x14ac:dyDescent="0.25">
      <c r="A107" s="76" t="s">
        <v>257</v>
      </c>
      <c r="B107" s="76"/>
      <c r="C107" s="76"/>
      <c r="D107" s="76"/>
      <c r="E107" s="76"/>
      <c r="F107" s="76"/>
      <c r="G107" s="76"/>
    </row>
    <row r="108" spans="1:8" ht="67.5" x14ac:dyDescent="0.25">
      <c r="A108" s="4" t="s">
        <v>4</v>
      </c>
      <c r="B108" s="4" t="s">
        <v>5</v>
      </c>
      <c r="C108" s="4" t="s">
        <v>6</v>
      </c>
      <c r="D108" s="4" t="s">
        <v>96</v>
      </c>
      <c r="E108" s="4" t="s">
        <v>7</v>
      </c>
      <c r="F108" s="4" t="s">
        <v>98</v>
      </c>
      <c r="G108" s="17" t="s">
        <v>239</v>
      </c>
      <c r="H108" s="17" t="s">
        <v>99</v>
      </c>
    </row>
    <row r="109" spans="1:8" ht="45" x14ac:dyDescent="0.25">
      <c r="A109" s="2" t="s">
        <v>155</v>
      </c>
      <c r="B109" s="4" t="s">
        <v>83</v>
      </c>
      <c r="C109" s="21"/>
      <c r="D109" s="21"/>
      <c r="E109" s="4">
        <f>C109*1*(1+0.02083*C17)</f>
        <v>0</v>
      </c>
      <c r="F109" s="21"/>
      <c r="G109" s="17"/>
      <c r="H109" s="17"/>
    </row>
    <row r="110" spans="1:8" ht="67.5" x14ac:dyDescent="0.25">
      <c r="A110" s="2" t="s">
        <v>156</v>
      </c>
      <c r="B110" s="4" t="s">
        <v>84</v>
      </c>
      <c r="C110" s="21"/>
      <c r="D110" s="21"/>
      <c r="E110" s="4">
        <f>C110*0.5*(1+0.02083*C17)</f>
        <v>0</v>
      </c>
      <c r="F110" s="21"/>
      <c r="G110" s="17"/>
      <c r="H110" s="17"/>
    </row>
    <row r="111" spans="1:8" ht="56.25" x14ac:dyDescent="0.25">
      <c r="A111" s="2" t="s">
        <v>157</v>
      </c>
      <c r="B111" s="4" t="s">
        <v>85</v>
      </c>
      <c r="C111" s="21"/>
      <c r="D111" s="21"/>
      <c r="E111" s="4">
        <f>C111*3*(1+0.02083*C17)</f>
        <v>0</v>
      </c>
      <c r="F111" s="21"/>
      <c r="G111" s="17"/>
      <c r="H111" s="17"/>
    </row>
    <row r="112" spans="1:8" ht="67.5" x14ac:dyDescent="0.25">
      <c r="A112" s="2" t="s">
        <v>158</v>
      </c>
      <c r="B112" s="4" t="s">
        <v>86</v>
      </c>
      <c r="C112" s="21"/>
      <c r="D112" s="21"/>
      <c r="E112" s="4">
        <f>C112*1.5*(1+0.02083*C17)</f>
        <v>0</v>
      </c>
      <c r="F112" s="21"/>
      <c r="G112" s="17"/>
      <c r="H112" s="17"/>
    </row>
    <row r="113" spans="1:8" ht="45" x14ac:dyDescent="0.25">
      <c r="A113" s="2" t="s">
        <v>159</v>
      </c>
      <c r="B113" s="4" t="s">
        <v>87</v>
      </c>
      <c r="C113" s="21"/>
      <c r="D113" s="21"/>
      <c r="E113" s="4">
        <f>C113*5*(1+0.02083*C17)</f>
        <v>0</v>
      </c>
      <c r="F113" s="21"/>
      <c r="G113" s="17"/>
      <c r="H113" s="17"/>
    </row>
    <row r="114" spans="1:8" ht="67.5" x14ac:dyDescent="0.25">
      <c r="A114" s="2" t="s">
        <v>160</v>
      </c>
      <c r="B114" s="4" t="s">
        <v>88</v>
      </c>
      <c r="C114" s="21"/>
      <c r="D114" s="21"/>
      <c r="E114" s="4">
        <f>C114*2.5*(1+0.02083*C17)</f>
        <v>0</v>
      </c>
      <c r="F114" s="21"/>
      <c r="G114" s="17"/>
      <c r="H114" s="17"/>
    </row>
    <row r="115" spans="1:8" ht="56.25" x14ac:dyDescent="0.25">
      <c r="A115" s="2" t="s">
        <v>161</v>
      </c>
      <c r="B115" s="4" t="s">
        <v>90</v>
      </c>
      <c r="C115" s="21"/>
      <c r="D115" s="21"/>
      <c r="E115" s="4">
        <f>C115*6*(1+0.02083*C17)</f>
        <v>0</v>
      </c>
      <c r="F115" s="21"/>
      <c r="G115" s="17"/>
      <c r="H115" s="17"/>
    </row>
    <row r="116" spans="1:8" ht="45" x14ac:dyDescent="0.25">
      <c r="A116" s="2" t="s">
        <v>162</v>
      </c>
      <c r="B116" s="4" t="s">
        <v>91</v>
      </c>
      <c r="C116" s="21"/>
      <c r="D116" s="21"/>
      <c r="E116" s="4">
        <f>C116*3*(1+0.02083*C17)</f>
        <v>0</v>
      </c>
      <c r="F116" s="21"/>
      <c r="G116" s="17"/>
      <c r="H116" s="17"/>
    </row>
    <row r="117" spans="1:8" ht="45" x14ac:dyDescent="0.25">
      <c r="A117" s="2" t="s">
        <v>163</v>
      </c>
      <c r="B117" s="4" t="s">
        <v>92</v>
      </c>
      <c r="C117" s="21"/>
      <c r="D117" s="21"/>
      <c r="E117" s="4">
        <f>C117*2*(1+0.02083*C17)</f>
        <v>0</v>
      </c>
      <c r="F117" s="21"/>
      <c r="G117" s="17"/>
      <c r="H117" s="17"/>
    </row>
    <row r="118" spans="1:8" ht="45" x14ac:dyDescent="0.25">
      <c r="A118" s="2" t="s">
        <v>164</v>
      </c>
      <c r="B118" s="4" t="s">
        <v>93</v>
      </c>
      <c r="C118" s="21"/>
      <c r="D118" s="21"/>
      <c r="E118" s="4">
        <f>C118*1*(1+0.02083*C17)</f>
        <v>0</v>
      </c>
      <c r="F118" s="21"/>
      <c r="G118" s="17"/>
      <c r="H118" s="17"/>
    </row>
    <row r="119" spans="1:8" ht="78.75" x14ac:dyDescent="0.25">
      <c r="A119" s="2" t="s">
        <v>165</v>
      </c>
      <c r="B119" s="4" t="s">
        <v>94</v>
      </c>
      <c r="C119" s="21"/>
      <c r="D119" s="21"/>
      <c r="E119" s="4">
        <f>C119/10*0.1*(1+0.02083*C17)</f>
        <v>0</v>
      </c>
      <c r="F119" s="21"/>
      <c r="G119" s="17"/>
      <c r="H119" s="17"/>
    </row>
    <row r="120" spans="1:8" ht="123.75" x14ac:dyDescent="0.25">
      <c r="A120" s="2" t="s">
        <v>166</v>
      </c>
      <c r="B120" s="4" t="s">
        <v>95</v>
      </c>
      <c r="C120" s="21"/>
      <c r="D120" s="21"/>
      <c r="E120" s="4">
        <f>C120/8*0.2*(1+0.02083*C17)</f>
        <v>0</v>
      </c>
      <c r="F120" s="21"/>
      <c r="G120" s="17"/>
      <c r="H120" s="17"/>
    </row>
    <row r="121" spans="1:8" ht="45" x14ac:dyDescent="0.25">
      <c r="A121" s="2" t="s">
        <v>167</v>
      </c>
      <c r="B121" s="4" t="s">
        <v>52</v>
      </c>
      <c r="C121" s="21"/>
      <c r="D121" s="21"/>
      <c r="E121" s="4">
        <f>(C121*0.3)*(1+0.02083*C17)</f>
        <v>0</v>
      </c>
      <c r="F121" s="21"/>
      <c r="G121" s="17"/>
      <c r="H121" s="17"/>
    </row>
    <row r="122" spans="1:8" x14ac:dyDescent="0.25">
      <c r="A122" s="12" t="s">
        <v>246</v>
      </c>
      <c r="B122" s="4"/>
      <c r="C122" s="4"/>
      <c r="D122" s="4"/>
      <c r="E122" s="12">
        <f>SUM(E109:E121)</f>
        <v>0</v>
      </c>
      <c r="F122" s="12"/>
      <c r="G122" s="17"/>
      <c r="H122" s="17"/>
    </row>
    <row r="123" spans="1:8" x14ac:dyDescent="0.25">
      <c r="A123" s="9"/>
    </row>
    <row r="124" spans="1:8" x14ac:dyDescent="0.25">
      <c r="A124" s="76" t="s">
        <v>259</v>
      </c>
      <c r="B124" s="76"/>
      <c r="C124" s="76"/>
      <c r="D124" s="76"/>
      <c r="E124" s="76"/>
      <c r="F124" s="76"/>
      <c r="G124" s="76"/>
    </row>
    <row r="125" spans="1:8" ht="67.5" x14ac:dyDescent="0.25">
      <c r="A125" s="4" t="s">
        <v>4</v>
      </c>
      <c r="B125" s="4" t="s">
        <v>5</v>
      </c>
      <c r="C125" s="4" t="s">
        <v>243</v>
      </c>
      <c r="D125" s="4" t="s">
        <v>96</v>
      </c>
      <c r="E125" s="4" t="s">
        <v>7</v>
      </c>
      <c r="F125" s="4" t="s">
        <v>98</v>
      </c>
      <c r="G125" s="17" t="s">
        <v>97</v>
      </c>
      <c r="H125" s="17" t="s">
        <v>99</v>
      </c>
    </row>
    <row r="126" spans="1:8" ht="101.25" x14ac:dyDescent="0.25">
      <c r="A126" s="2" t="s">
        <v>205</v>
      </c>
      <c r="B126" s="4" t="s">
        <v>60</v>
      </c>
      <c r="C126" s="21"/>
      <c r="D126" s="21"/>
      <c r="E126" s="4">
        <f>C126*$F$16/24*(1+0.02083*C17)</f>
        <v>0</v>
      </c>
      <c r="F126" s="21"/>
      <c r="G126" s="17"/>
      <c r="H126" s="17"/>
    </row>
    <row r="127" spans="1:8" ht="101.25" x14ac:dyDescent="0.25">
      <c r="A127" s="2" t="s">
        <v>168</v>
      </c>
      <c r="B127" s="4" t="s">
        <v>61</v>
      </c>
      <c r="C127" s="21"/>
      <c r="D127" s="21"/>
      <c r="E127" s="4">
        <f>C127*$F$16/25*(1+0.02083*C17)</f>
        <v>0</v>
      </c>
      <c r="F127" s="21"/>
      <c r="G127" s="17"/>
      <c r="H127" s="17"/>
    </row>
    <row r="128" spans="1:8" ht="101.25" x14ac:dyDescent="0.25">
      <c r="A128" s="2" t="s">
        <v>169</v>
      </c>
      <c r="B128" s="4" t="s">
        <v>61</v>
      </c>
      <c r="C128" s="21"/>
      <c r="D128" s="21"/>
      <c r="E128" s="4">
        <f>C128*$F$16/25*(1+0.02083*C17)</f>
        <v>0</v>
      </c>
      <c r="F128" s="21"/>
      <c r="G128" s="17"/>
      <c r="H128" s="17"/>
    </row>
    <row r="129" spans="1:8" ht="119.25" customHeight="1" x14ac:dyDescent="0.25">
      <c r="A129" s="2" t="s">
        <v>170</v>
      </c>
      <c r="B129" s="4" t="s">
        <v>61</v>
      </c>
      <c r="C129" s="21"/>
      <c r="D129" s="21"/>
      <c r="E129" s="4">
        <f>C129*$F$16/25*(1+0.02083*C17)</f>
        <v>0</v>
      </c>
      <c r="F129" s="21"/>
      <c r="G129" s="17"/>
      <c r="H129" s="17"/>
    </row>
    <row r="130" spans="1:8" ht="119.25" customHeight="1" x14ac:dyDescent="0.25">
      <c r="A130" s="2" t="s">
        <v>206</v>
      </c>
      <c r="B130" s="4" t="s">
        <v>61</v>
      </c>
      <c r="C130" s="21"/>
      <c r="D130" s="21"/>
      <c r="E130" s="4">
        <f>C130*$F$16/25*(1+0.02083*C17)</f>
        <v>0</v>
      </c>
      <c r="F130" s="21"/>
      <c r="G130" s="17"/>
      <c r="H130" s="17"/>
    </row>
    <row r="131" spans="1:8" ht="119.25" customHeight="1" x14ac:dyDescent="0.25">
      <c r="A131" s="2" t="s">
        <v>207</v>
      </c>
      <c r="B131" s="4" t="s">
        <v>62</v>
      </c>
      <c r="C131" s="21"/>
      <c r="D131" s="21"/>
      <c r="E131" s="4">
        <f>C131*$F$16/28*(1+0.02083*C17)</f>
        <v>0</v>
      </c>
      <c r="F131" s="21"/>
      <c r="G131" s="17"/>
      <c r="H131" s="17"/>
    </row>
    <row r="132" spans="1:8" ht="120" customHeight="1" x14ac:dyDescent="0.25">
      <c r="A132" s="2" t="s">
        <v>171</v>
      </c>
      <c r="B132" s="4" t="s">
        <v>62</v>
      </c>
      <c r="C132" s="21"/>
      <c r="D132" s="21"/>
      <c r="E132" s="4">
        <f>C132*$F$16/28*(1+0.02083*C17)</f>
        <v>0</v>
      </c>
      <c r="F132" s="21"/>
      <c r="G132" s="17"/>
      <c r="H132" s="17"/>
    </row>
    <row r="133" spans="1:8" ht="120" customHeight="1" x14ac:dyDescent="0.25">
      <c r="A133" s="2" t="s">
        <v>208</v>
      </c>
      <c r="B133" s="4" t="s">
        <v>62</v>
      </c>
      <c r="C133" s="21"/>
      <c r="D133" s="21"/>
      <c r="E133" s="4">
        <f>C133*$F$16/28*(1+0.02083*C17)</f>
        <v>0</v>
      </c>
      <c r="F133" s="21"/>
      <c r="G133" s="17"/>
      <c r="H133" s="17"/>
    </row>
    <row r="134" spans="1:8" ht="126" customHeight="1" x14ac:dyDescent="0.25">
      <c r="A134" s="2" t="s">
        <v>209</v>
      </c>
      <c r="B134" s="4" t="s">
        <v>62</v>
      </c>
      <c r="C134" s="21"/>
      <c r="D134" s="21"/>
      <c r="E134" s="4">
        <f>C134*$F$16/28*(1+0.02083*C17)</f>
        <v>0</v>
      </c>
      <c r="F134" s="21"/>
      <c r="G134" s="17"/>
      <c r="H134" s="17"/>
    </row>
    <row r="135" spans="1:8" ht="122.25" customHeight="1" x14ac:dyDescent="0.25">
      <c r="A135" s="2" t="s">
        <v>210</v>
      </c>
      <c r="B135" s="4" t="s">
        <v>62</v>
      </c>
      <c r="C135" s="21"/>
      <c r="D135" s="21"/>
      <c r="E135" s="4">
        <f>C135*$F$16/28*(1+0.02083*C17)</f>
        <v>0</v>
      </c>
      <c r="F135" s="21"/>
      <c r="G135" s="17"/>
      <c r="H135" s="17"/>
    </row>
    <row r="136" spans="1:8" ht="134.25" customHeight="1" x14ac:dyDescent="0.25">
      <c r="A136" s="2" t="s">
        <v>172</v>
      </c>
      <c r="B136" s="4" t="s">
        <v>63</v>
      </c>
      <c r="C136" s="21"/>
      <c r="D136" s="21"/>
      <c r="E136" s="4">
        <f>C136*$F$16/36*(1+0.02083*C17)</f>
        <v>0</v>
      </c>
      <c r="F136" s="21"/>
      <c r="G136" s="17"/>
      <c r="H136" s="17"/>
    </row>
    <row r="137" spans="1:8" ht="118.5" customHeight="1" x14ac:dyDescent="0.25">
      <c r="A137" s="2" t="s">
        <v>211</v>
      </c>
      <c r="B137" s="4" t="s">
        <v>63</v>
      </c>
      <c r="C137" s="21"/>
      <c r="D137" s="21"/>
      <c r="E137" s="4">
        <f>C137*$F$16/36*(1+0.02083*C17)</f>
        <v>0</v>
      </c>
      <c r="F137" s="21"/>
      <c r="G137" s="17"/>
      <c r="H137" s="17"/>
    </row>
    <row r="138" spans="1:8" ht="101.25" x14ac:dyDescent="0.25">
      <c r="A138" s="2" t="s">
        <v>173</v>
      </c>
      <c r="B138" s="4" t="s">
        <v>63</v>
      </c>
      <c r="C138" s="21"/>
      <c r="D138" s="21"/>
      <c r="E138" s="4">
        <f>C138*$F$16/36*(1+0.02083*C17)</f>
        <v>0</v>
      </c>
      <c r="F138" s="21"/>
      <c r="G138" s="17"/>
      <c r="H138" s="17"/>
    </row>
    <row r="139" spans="1:8" ht="101.25" x14ac:dyDescent="0.25">
      <c r="A139" s="2" t="s">
        <v>212</v>
      </c>
      <c r="B139" s="4" t="s">
        <v>63</v>
      </c>
      <c r="C139" s="21"/>
      <c r="D139" s="21"/>
      <c r="E139" s="4">
        <f>C139*$F$16/36*(1+0.02083*C17)</f>
        <v>0</v>
      </c>
      <c r="F139" s="21"/>
      <c r="G139" s="17"/>
      <c r="H139" s="17"/>
    </row>
    <row r="140" spans="1:8" ht="101.25" x14ac:dyDescent="0.25">
      <c r="A140" s="2" t="s">
        <v>213</v>
      </c>
      <c r="B140" s="4" t="s">
        <v>63</v>
      </c>
      <c r="C140" s="21"/>
      <c r="D140" s="21"/>
      <c r="E140" s="4">
        <f>C140*$F$16/36*(1+0.02083*C17)</f>
        <v>0</v>
      </c>
      <c r="F140" s="21"/>
      <c r="G140" s="17"/>
      <c r="H140" s="17"/>
    </row>
    <row r="141" spans="1:8" ht="101.25" x14ac:dyDescent="0.25">
      <c r="A141" s="2" t="s">
        <v>214</v>
      </c>
      <c r="B141" s="4" t="s">
        <v>63</v>
      </c>
      <c r="C141" s="21"/>
      <c r="D141" s="21"/>
      <c r="E141" s="4">
        <f>C141*$F$16/36*(1+0.02083*C17)</f>
        <v>0</v>
      </c>
      <c r="F141" s="21"/>
      <c r="G141" s="17"/>
      <c r="H141" s="17"/>
    </row>
    <row r="142" spans="1:8" ht="112.5" x14ac:dyDescent="0.25">
      <c r="A142" s="2" t="s">
        <v>174</v>
      </c>
      <c r="B142" s="4" t="s">
        <v>64</v>
      </c>
      <c r="C142" s="21"/>
      <c r="D142" s="21"/>
      <c r="E142" s="4">
        <f>C142*$F$16/48*(1+0.02083*C17)</f>
        <v>0</v>
      </c>
      <c r="F142" s="21"/>
      <c r="G142" s="17"/>
      <c r="H142" s="17"/>
    </row>
    <row r="143" spans="1:8" ht="112.5" x14ac:dyDescent="0.25">
      <c r="A143" s="2" t="s">
        <v>175</v>
      </c>
      <c r="B143" s="4" t="s">
        <v>64</v>
      </c>
      <c r="C143" s="21"/>
      <c r="D143" s="21"/>
      <c r="E143" s="4">
        <f>C143*$F$16/48*(1+0.02083*C17)</f>
        <v>0</v>
      </c>
      <c r="F143" s="21"/>
      <c r="G143" s="17"/>
      <c r="H143" s="17"/>
    </row>
    <row r="144" spans="1:8" ht="112.5" x14ac:dyDescent="0.25">
      <c r="A144" s="2" t="s">
        <v>176</v>
      </c>
      <c r="B144" s="4" t="s">
        <v>64</v>
      </c>
      <c r="C144" s="21"/>
      <c r="D144" s="21"/>
      <c r="E144" s="4">
        <f>C144*$F$16/48*(1+0.02083*C17)</f>
        <v>0</v>
      </c>
      <c r="F144" s="21"/>
      <c r="G144" s="17"/>
      <c r="H144" s="17"/>
    </row>
    <row r="145" spans="1:8" ht="112.5" x14ac:dyDescent="0.25">
      <c r="A145" s="2" t="s">
        <v>177</v>
      </c>
      <c r="B145" s="4" t="s">
        <v>64</v>
      </c>
      <c r="C145" s="21"/>
      <c r="D145" s="21"/>
      <c r="E145" s="4">
        <f>C145*$F$16/48*(1+0.02083*C17)</f>
        <v>0</v>
      </c>
      <c r="F145" s="21"/>
      <c r="G145" s="17"/>
      <c r="H145" s="17"/>
    </row>
    <row r="146" spans="1:8" x14ac:dyDescent="0.25">
      <c r="A146" s="12" t="s">
        <v>246</v>
      </c>
      <c r="B146" s="4"/>
      <c r="C146" s="4"/>
      <c r="D146" s="4"/>
      <c r="E146" s="4">
        <f>SUM(Tabela1466[pontuação solicitada])</f>
        <v>0</v>
      </c>
      <c r="F146" s="4"/>
      <c r="G146" s="17"/>
      <c r="H146" s="17"/>
    </row>
    <row r="147" spans="1:8" x14ac:dyDescent="0.25">
      <c r="A147" s="1"/>
    </row>
    <row r="148" spans="1:8" x14ac:dyDescent="0.25">
      <c r="A148" s="76" t="s">
        <v>260</v>
      </c>
      <c r="B148" s="76"/>
      <c r="C148" s="76"/>
      <c r="D148" s="76"/>
      <c r="E148" s="76"/>
      <c r="F148" s="76"/>
      <c r="G148" s="76"/>
    </row>
    <row r="149" spans="1:8" ht="67.5" x14ac:dyDescent="0.25">
      <c r="A149" s="4" t="s">
        <v>4</v>
      </c>
      <c r="B149" s="4" t="s">
        <v>5</v>
      </c>
      <c r="C149" s="4" t="s">
        <v>6</v>
      </c>
      <c r="D149" s="4" t="s">
        <v>96</v>
      </c>
      <c r="E149" s="4" t="s">
        <v>7</v>
      </c>
      <c r="F149" s="4" t="s">
        <v>98</v>
      </c>
      <c r="G149" s="17" t="s">
        <v>97</v>
      </c>
      <c r="H149" s="17" t="s">
        <v>99</v>
      </c>
    </row>
    <row r="150" spans="1:8" ht="33.75" x14ac:dyDescent="0.25">
      <c r="A150" s="2" t="s">
        <v>178</v>
      </c>
      <c r="B150" s="4" t="s">
        <v>268</v>
      </c>
      <c r="C150" s="21"/>
      <c r="D150" s="21"/>
      <c r="E150" s="4">
        <f>C150*0.2*(1+0.02083*C17)</f>
        <v>0</v>
      </c>
      <c r="F150" s="21"/>
      <c r="G150" s="17"/>
      <c r="H150" s="17"/>
    </row>
    <row r="151" spans="1:8" ht="45" x14ac:dyDescent="0.25">
      <c r="A151" s="42"/>
      <c r="B151" s="43" t="s">
        <v>269</v>
      </c>
      <c r="C151" s="44"/>
      <c r="D151" s="44"/>
      <c r="E151" s="4">
        <f>C151*0.2/4*(1+0.02083*C17)</f>
        <v>0</v>
      </c>
      <c r="F151" s="44"/>
      <c r="G151" s="45"/>
      <c r="H151" s="46"/>
    </row>
    <row r="152" spans="1:8" ht="33.75" x14ac:dyDescent="0.25">
      <c r="A152" s="2" t="s">
        <v>179</v>
      </c>
      <c r="B152" s="4" t="s">
        <v>65</v>
      </c>
      <c r="C152" s="21"/>
      <c r="D152" s="21"/>
      <c r="E152" s="4">
        <f>C152*0.3*(1+0.02083*C17)</f>
        <v>0</v>
      </c>
      <c r="F152" s="21"/>
      <c r="G152" s="17"/>
      <c r="H152" s="17"/>
    </row>
    <row r="153" spans="1:8" ht="33.75" x14ac:dyDescent="0.25">
      <c r="A153" s="2" t="s">
        <v>180</v>
      </c>
      <c r="B153" s="4" t="s">
        <v>66</v>
      </c>
      <c r="C153" s="21"/>
      <c r="D153" s="21"/>
      <c r="E153" s="4">
        <f>C153*0.1*(1+0.02083*C17)</f>
        <v>0</v>
      </c>
      <c r="F153" s="21"/>
      <c r="G153" s="17"/>
      <c r="H153" s="17"/>
    </row>
    <row r="154" spans="1:8" ht="33.75" x14ac:dyDescent="0.25">
      <c r="A154" s="2" t="s">
        <v>181</v>
      </c>
      <c r="B154" s="4" t="s">
        <v>67</v>
      </c>
      <c r="C154" s="21"/>
      <c r="D154" s="21"/>
      <c r="E154" s="4">
        <f>C154*0.1*(1+0.02083*C17)</f>
        <v>0</v>
      </c>
      <c r="F154" s="21"/>
      <c r="G154" s="17"/>
      <c r="H154" s="17"/>
    </row>
    <row r="155" spans="1:8" ht="22.5" x14ac:dyDescent="0.25">
      <c r="A155" s="2" t="s">
        <v>182</v>
      </c>
      <c r="B155" s="4" t="s">
        <v>68</v>
      </c>
      <c r="C155" s="21"/>
      <c r="D155" s="21"/>
      <c r="E155" s="4">
        <f>Tabela1568[[#This Row],[quantidade apresentada]]*0.2*(1+0.02083*C17)</f>
        <v>0</v>
      </c>
      <c r="F155" s="21"/>
      <c r="G155" s="17"/>
      <c r="H155" s="17"/>
    </row>
    <row r="156" spans="1:8" ht="45" x14ac:dyDescent="0.25">
      <c r="A156" s="42"/>
      <c r="B156" s="43" t="s">
        <v>269</v>
      </c>
      <c r="C156" s="44"/>
      <c r="D156" s="44"/>
      <c r="E156" s="4">
        <f>Tabela1568[[#This Row],[quantidade apresentada]]*0.2/4*(1+0.02083*C17)</f>
        <v>0</v>
      </c>
      <c r="F156" s="44"/>
      <c r="G156" s="45"/>
      <c r="H156" s="46"/>
    </row>
    <row r="157" spans="1:8" ht="22.5" x14ac:dyDescent="0.25">
      <c r="A157" s="2" t="s">
        <v>183</v>
      </c>
      <c r="B157" s="4" t="s">
        <v>69</v>
      </c>
      <c r="C157" s="21"/>
      <c r="D157" s="21"/>
      <c r="E157" s="4">
        <f>Tabela1568[[#This Row],[quantidade apresentada]]*0.4*(1+0.02083*C17)</f>
        <v>0</v>
      </c>
      <c r="F157" s="21"/>
      <c r="G157" s="17"/>
      <c r="H157" s="17"/>
    </row>
    <row r="158" spans="1:8" ht="45" x14ac:dyDescent="0.25">
      <c r="A158" s="42"/>
      <c r="B158" s="43" t="s">
        <v>269</v>
      </c>
      <c r="C158" s="44"/>
      <c r="D158" s="44"/>
      <c r="E158" s="4">
        <f>Tabela1568[[#This Row],[quantidade apresentada]]*0.4/4*(1+0.02083*C17)</f>
        <v>0</v>
      </c>
      <c r="F158" s="44"/>
      <c r="G158" s="45"/>
      <c r="H158" s="46"/>
    </row>
    <row r="159" spans="1:8" ht="33.75" x14ac:dyDescent="0.25">
      <c r="A159" s="2" t="s">
        <v>184</v>
      </c>
      <c r="B159" s="4" t="s">
        <v>70</v>
      </c>
      <c r="C159" s="21"/>
      <c r="D159" s="21"/>
      <c r="E159" s="4">
        <f>Tabela1568[[#This Row],[quantidade apresentada]]*0.2*(1+0.02083*C17)</f>
        <v>0</v>
      </c>
      <c r="F159" s="21"/>
      <c r="G159" s="17"/>
      <c r="H159" s="17"/>
    </row>
    <row r="160" spans="1:8" ht="45" x14ac:dyDescent="0.25">
      <c r="A160" s="42"/>
      <c r="B160" s="43" t="s">
        <v>269</v>
      </c>
      <c r="C160" s="44"/>
      <c r="D160" s="44"/>
      <c r="E160" s="4">
        <f>Tabela1568[[#This Row],[quantidade apresentada]]*0.2/4*(1+0.02083*C17)</f>
        <v>0</v>
      </c>
      <c r="F160" s="44"/>
      <c r="G160" s="45"/>
      <c r="H160" s="46"/>
    </row>
    <row r="161" spans="1:8" ht="22.5" x14ac:dyDescent="0.25">
      <c r="A161" s="2" t="s">
        <v>185</v>
      </c>
      <c r="B161" s="4" t="s">
        <v>71</v>
      </c>
      <c r="C161" s="21"/>
      <c r="D161" s="21"/>
      <c r="E161" s="4">
        <f>Tabela1568[[#This Row],[quantidade apresentada]]*0.2*(1+0.02083*C17)</f>
        <v>0</v>
      </c>
      <c r="F161" s="21"/>
      <c r="G161" s="17"/>
      <c r="H161" s="17"/>
    </row>
    <row r="162" spans="1:8" ht="45" x14ac:dyDescent="0.25">
      <c r="A162" s="42"/>
      <c r="B162" s="43" t="s">
        <v>269</v>
      </c>
      <c r="C162" s="44"/>
      <c r="D162" s="44"/>
      <c r="E162" s="4">
        <f>Tabela1568[[#This Row],[quantidade apresentada]]*0.2/4*(1+0.02083*C17)</f>
        <v>0</v>
      </c>
      <c r="F162" s="44"/>
      <c r="G162" s="45"/>
      <c r="H162" s="46"/>
    </row>
    <row r="163" spans="1:8" ht="22.5" x14ac:dyDescent="0.25">
      <c r="A163" s="2" t="s">
        <v>186</v>
      </c>
      <c r="B163" s="4" t="s">
        <v>72</v>
      </c>
      <c r="C163" s="21"/>
      <c r="D163" s="21"/>
      <c r="E163" s="4">
        <f>Tabela1568[[#This Row],[quantidade apresentada]]*0.4*(1+0.02083*C17)</f>
        <v>0</v>
      </c>
      <c r="F163" s="21"/>
      <c r="G163" s="17"/>
      <c r="H163" s="17"/>
    </row>
    <row r="164" spans="1:8" ht="45" x14ac:dyDescent="0.25">
      <c r="A164" s="42"/>
      <c r="B164" s="43" t="s">
        <v>269</v>
      </c>
      <c r="C164" s="44"/>
      <c r="D164" s="44"/>
      <c r="E164" s="4">
        <f>C164*0.2/4*(1+0.02083*C17)</f>
        <v>0</v>
      </c>
      <c r="F164" s="44"/>
      <c r="G164" s="45"/>
      <c r="H164" s="46"/>
    </row>
    <row r="165" spans="1:8" ht="45" x14ac:dyDescent="0.25">
      <c r="A165" s="2" t="s">
        <v>187</v>
      </c>
      <c r="B165" s="4" t="s">
        <v>73</v>
      </c>
      <c r="C165" s="21"/>
      <c r="D165" s="21"/>
      <c r="E165" s="4">
        <f>Tabela1568[[#This Row],[quantidade apresentada]]*0.1*(1+0.02083*C17)</f>
        <v>0</v>
      </c>
      <c r="F165" s="21"/>
      <c r="G165" s="17"/>
      <c r="H165" s="17"/>
    </row>
    <row r="166" spans="1:8" ht="33.75" x14ac:dyDescent="0.25">
      <c r="A166" s="2" t="s">
        <v>188</v>
      </c>
      <c r="B166" s="4" t="s">
        <v>71</v>
      </c>
      <c r="C166" s="21"/>
      <c r="D166" s="21"/>
      <c r="E166" s="4">
        <f>Tabela1568[[#This Row],[quantidade apresentada]]*0.2*(1+0.02083*C17)</f>
        <v>0</v>
      </c>
      <c r="F166" s="21"/>
      <c r="G166" s="17"/>
      <c r="H166" s="17"/>
    </row>
    <row r="167" spans="1:8" ht="45" x14ac:dyDescent="0.25">
      <c r="A167" s="42"/>
      <c r="B167" s="43" t="s">
        <v>269</v>
      </c>
      <c r="C167" s="44"/>
      <c r="D167" s="44"/>
      <c r="E167" s="4">
        <f>Tabela1568[[#This Row],[quantidade apresentada]]*0.2/4*(1+0.02083*C17)</f>
        <v>0</v>
      </c>
      <c r="F167" s="44"/>
      <c r="G167" s="45"/>
      <c r="H167" s="46"/>
    </row>
    <row r="168" spans="1:8" ht="56.25" x14ac:dyDescent="0.25">
      <c r="A168" s="2" t="s">
        <v>189</v>
      </c>
      <c r="B168" s="4" t="s">
        <v>74</v>
      </c>
      <c r="C168" s="21"/>
      <c r="D168" s="21"/>
      <c r="E168" s="4">
        <f>Tabela1568[[#This Row],[quantidade apresentada]]*0.5*(1+0.02083*C17)</f>
        <v>0</v>
      </c>
      <c r="F168" s="21"/>
      <c r="G168" s="17"/>
      <c r="H168" s="17"/>
    </row>
    <row r="169" spans="1:8" ht="45" x14ac:dyDescent="0.25">
      <c r="A169" s="42"/>
      <c r="B169" s="43" t="s">
        <v>269</v>
      </c>
      <c r="C169" s="44"/>
      <c r="D169" s="44"/>
      <c r="E169" s="4">
        <f>Tabela1568[[#This Row],[quantidade apresentada]]*0.5/4*(1+0.02083*C17)</f>
        <v>0</v>
      </c>
      <c r="F169" s="44"/>
      <c r="G169" s="45"/>
      <c r="H169" s="46"/>
    </row>
    <row r="170" spans="1:8" ht="33.75" x14ac:dyDescent="0.25">
      <c r="A170" s="2" t="s">
        <v>190</v>
      </c>
      <c r="B170" s="4" t="s">
        <v>75</v>
      </c>
      <c r="C170" s="21"/>
      <c r="D170" s="21"/>
      <c r="E170" s="4">
        <f>Tabela1568[[#This Row],[quantidade apresentada]]*1*(1+0.02083*C17)</f>
        <v>0</v>
      </c>
      <c r="F170" s="21"/>
      <c r="G170" s="17"/>
      <c r="H170" s="17"/>
    </row>
    <row r="171" spans="1:8" ht="22.5" x14ac:dyDescent="0.25">
      <c r="A171" s="2" t="s">
        <v>191</v>
      </c>
      <c r="B171" s="4" t="s">
        <v>76</v>
      </c>
      <c r="C171" s="21"/>
      <c r="D171" s="21"/>
      <c r="E171" s="4">
        <f>Tabela1568[[#This Row],[quantidade apresentada]]*0.5*(1+0.02083*C17)</f>
        <v>0</v>
      </c>
      <c r="F171" s="21"/>
      <c r="G171" s="17"/>
      <c r="H171" s="17"/>
    </row>
    <row r="172" spans="1:8" ht="22.5" x14ac:dyDescent="0.25">
      <c r="A172" s="2" t="s">
        <v>192</v>
      </c>
      <c r="B172" s="4" t="s">
        <v>77</v>
      </c>
      <c r="C172" s="21"/>
      <c r="D172" s="21"/>
      <c r="E172" s="4">
        <f>Tabela1568[[#This Row],[quantidade apresentada]]*0.3*(1+0.02083*C17)</f>
        <v>0</v>
      </c>
      <c r="F172" s="21"/>
      <c r="G172" s="17"/>
      <c r="H172" s="17"/>
    </row>
    <row r="173" spans="1:8" ht="45" x14ac:dyDescent="0.25">
      <c r="A173" s="42"/>
      <c r="B173" s="43" t="s">
        <v>269</v>
      </c>
      <c r="C173" s="44"/>
      <c r="D173" s="44"/>
      <c r="E173" s="4">
        <f>Tabela1568[[#This Row],[quantidade apresentada]]*0.3/4*(1+0.02083*C17)</f>
        <v>0</v>
      </c>
      <c r="F173" s="44"/>
      <c r="G173" s="45"/>
      <c r="H173" s="46"/>
    </row>
    <row r="174" spans="1:8" ht="56.25" x14ac:dyDescent="0.25">
      <c r="A174" s="2" t="s">
        <v>193</v>
      </c>
      <c r="B174" s="4" t="s">
        <v>78</v>
      </c>
      <c r="C174" s="21"/>
      <c r="D174" s="21"/>
      <c r="E174" s="4">
        <f>Tabela1568[[#This Row],[quantidade apresentada]]*0.5*(1+0.02083*C17)</f>
        <v>0</v>
      </c>
      <c r="F174" s="21"/>
      <c r="G174" s="17"/>
      <c r="H174" s="17"/>
    </row>
    <row r="175" spans="1:8" ht="22.5" x14ac:dyDescent="0.25">
      <c r="A175" s="2" t="s">
        <v>194</v>
      </c>
      <c r="B175" s="4" t="s">
        <v>79</v>
      </c>
      <c r="C175" s="21"/>
      <c r="D175" s="21"/>
      <c r="E175" s="4">
        <f>Tabela1568[[#This Row],[quantidade apresentada]]*4*(1+0.02083*C17)</f>
        <v>0</v>
      </c>
      <c r="F175" s="21"/>
      <c r="G175" s="17"/>
      <c r="H175" s="17"/>
    </row>
    <row r="176" spans="1:8" ht="22.5" x14ac:dyDescent="0.25">
      <c r="A176" s="2" t="s">
        <v>195</v>
      </c>
      <c r="B176" s="4" t="s">
        <v>80</v>
      </c>
      <c r="C176" s="21"/>
      <c r="D176" s="21"/>
      <c r="E176" s="4">
        <f>Tabela1568[[#This Row],[quantidade apresentada]]*2*(1+0.02083*C17)</f>
        <v>0</v>
      </c>
      <c r="F176" s="21"/>
      <c r="G176" s="17"/>
      <c r="H176" s="17"/>
    </row>
    <row r="177" spans="1:8" x14ac:dyDescent="0.25">
      <c r="A177" s="12" t="s">
        <v>246</v>
      </c>
      <c r="B177" s="4"/>
      <c r="C177" s="4"/>
      <c r="D177" s="4"/>
      <c r="E177" s="4">
        <f>SUM(Tabela1568[pontuação solicitada])</f>
        <v>0</v>
      </c>
      <c r="F177" s="4"/>
      <c r="G177" s="17"/>
      <c r="H177" s="17"/>
    </row>
    <row r="178" spans="1:8" x14ac:dyDescent="0.25">
      <c r="A178" s="13"/>
      <c r="B178" s="14"/>
      <c r="C178" s="14"/>
      <c r="D178" s="14"/>
      <c r="E178" s="14"/>
      <c r="F178" s="14"/>
      <c r="G178" s="64"/>
      <c r="H178" s="64"/>
    </row>
    <row r="179" spans="1:8" x14ac:dyDescent="0.25">
      <c r="A179" s="13"/>
      <c r="B179" s="14"/>
      <c r="C179" s="14"/>
      <c r="D179" s="14"/>
      <c r="E179" s="14"/>
      <c r="F179" s="14"/>
      <c r="G179" s="64"/>
      <c r="H179" s="64"/>
    </row>
    <row r="180" spans="1:8" x14ac:dyDescent="0.25">
      <c r="A180" s="13"/>
      <c r="B180" s="14"/>
      <c r="C180" s="14"/>
      <c r="D180" s="14"/>
      <c r="E180" s="14"/>
      <c r="F180" s="14"/>
      <c r="G180" s="64"/>
      <c r="H180" s="64"/>
    </row>
    <row r="181" spans="1:8" x14ac:dyDescent="0.25">
      <c r="A181" s="13"/>
      <c r="B181" s="14"/>
      <c r="C181" s="14"/>
      <c r="D181" s="14"/>
      <c r="E181" s="14"/>
      <c r="F181" s="14"/>
      <c r="G181" s="64"/>
      <c r="H181" s="64"/>
    </row>
    <row r="182" spans="1:8" ht="12.75" x14ac:dyDescent="0.25">
      <c r="A182" s="65" t="s">
        <v>286</v>
      </c>
      <c r="B182" s="65"/>
      <c r="C182" s="65"/>
      <c r="D182" s="65"/>
      <c r="E182" s="65"/>
      <c r="F182" s="65"/>
      <c r="G182" s="64"/>
      <c r="H182" s="64"/>
    </row>
    <row r="183" spans="1:8" ht="56.25" x14ac:dyDescent="0.25">
      <c r="A183" s="54" t="s">
        <v>4</v>
      </c>
      <c r="B183" s="54" t="s">
        <v>5</v>
      </c>
      <c r="C183" s="54" t="s">
        <v>243</v>
      </c>
      <c r="D183" s="54" t="s">
        <v>96</v>
      </c>
      <c r="E183" s="54" t="s">
        <v>7</v>
      </c>
      <c r="F183" s="54" t="s">
        <v>98</v>
      </c>
      <c r="G183" s="18" t="s">
        <v>97</v>
      </c>
      <c r="H183" s="18" t="s">
        <v>99</v>
      </c>
    </row>
    <row r="184" spans="1:8" ht="168.75" x14ac:dyDescent="0.25">
      <c r="A184" s="55" t="s">
        <v>287</v>
      </c>
      <c r="B184" s="55" t="s">
        <v>288</v>
      </c>
      <c r="C184" s="55"/>
      <c r="D184" s="55"/>
      <c r="E184" s="55">
        <f>C184*$F$16/25*(1+0.02083*C17)</f>
        <v>0</v>
      </c>
      <c r="F184" s="55"/>
      <c r="G184" s="56"/>
      <c r="H184" s="56"/>
    </row>
    <row r="185" spans="1:8" ht="90" x14ac:dyDescent="0.25">
      <c r="A185" s="4" t="s">
        <v>289</v>
      </c>
      <c r="B185" s="4" t="s">
        <v>290</v>
      </c>
      <c r="C185" s="4"/>
      <c r="D185" s="4"/>
      <c r="E185" s="4">
        <f>C185* 0.3*(1+0.02083*C17)</f>
        <v>0</v>
      </c>
      <c r="F185" s="4"/>
      <c r="G185" s="56"/>
      <c r="H185" s="56"/>
    </row>
    <row r="186" spans="1:8" ht="56.25" x14ac:dyDescent="0.25">
      <c r="A186" s="55" t="s">
        <v>291</v>
      </c>
      <c r="B186" s="55" t="s">
        <v>292</v>
      </c>
      <c r="C186" s="55"/>
      <c r="D186" s="55"/>
      <c r="E186" s="55">
        <f>C186* 0.1*(1+0.02083*C17)</f>
        <v>0</v>
      </c>
      <c r="F186" s="55"/>
      <c r="G186" s="56"/>
      <c r="H186" s="56"/>
    </row>
    <row r="187" spans="1:8" ht="12.75" x14ac:dyDescent="0.25">
      <c r="A187" s="57" t="s">
        <v>246</v>
      </c>
      <c r="B187" s="57"/>
      <c r="C187" s="57"/>
      <c r="D187" s="57"/>
      <c r="E187" s="57">
        <f>SUM(E184:E186)</f>
        <v>0</v>
      </c>
      <c r="F187" s="57"/>
      <c r="G187" s="58"/>
      <c r="H187" s="58"/>
    </row>
    <row r="188" spans="1:8" ht="12" thickBot="1" x14ac:dyDescent="0.3"/>
    <row r="189" spans="1:8" ht="35.25" customHeight="1" thickBot="1" x14ac:dyDescent="0.3">
      <c r="A189" s="66" t="s">
        <v>293</v>
      </c>
      <c r="B189" s="66"/>
      <c r="C189" s="66"/>
      <c r="D189" s="106"/>
      <c r="E189" s="53">
        <f>E31+E69+E92+E105+E122+E146+E177+E186</f>
        <v>0</v>
      </c>
    </row>
    <row r="190" spans="1:8" ht="24" customHeight="1" thickBot="1" x14ac:dyDescent="0.3">
      <c r="A190" s="66" t="s">
        <v>294</v>
      </c>
      <c r="B190" s="66"/>
      <c r="C190" s="66"/>
      <c r="D190" s="106"/>
      <c r="E190" s="53"/>
    </row>
  </sheetData>
  <sheetProtection selectLockedCells="1"/>
  <mergeCells count="34">
    <mergeCell ref="A189:D189"/>
    <mergeCell ref="A190:D190"/>
    <mergeCell ref="A182:F182"/>
    <mergeCell ref="A1:H1"/>
    <mergeCell ref="A2:H2"/>
    <mergeCell ref="A3:H3"/>
    <mergeCell ref="A5:H5"/>
    <mergeCell ref="B6:F6"/>
    <mergeCell ref="G6:H8"/>
    <mergeCell ref="B7:F7"/>
    <mergeCell ref="B8:F8"/>
    <mergeCell ref="A4:H4"/>
    <mergeCell ref="A14:B14"/>
    <mergeCell ref="A15:B15"/>
    <mergeCell ref="A19:H19"/>
    <mergeCell ref="A16:B16"/>
    <mergeCell ref="D16:E16"/>
    <mergeCell ref="A17:B17"/>
    <mergeCell ref="D17:H17"/>
    <mergeCell ref="A13:H13"/>
    <mergeCell ref="A12:B12"/>
    <mergeCell ref="C9:F9"/>
    <mergeCell ref="A10:H10"/>
    <mergeCell ref="B11:C11"/>
    <mergeCell ref="E11:F11"/>
    <mergeCell ref="G11:H11"/>
    <mergeCell ref="A148:G148"/>
    <mergeCell ref="A20:H25"/>
    <mergeCell ref="A26:H26"/>
    <mergeCell ref="A33:G33"/>
    <mergeCell ref="A107:G107"/>
    <mergeCell ref="A95:G95"/>
    <mergeCell ref="A124:G124"/>
    <mergeCell ref="A71:G71"/>
  </mergeCells>
  <pageMargins left="0.31496062992125984" right="0.31496062992125984" top="1.1811023622047245" bottom="0.78740157480314965" header="0.11811023622047245" footer="0.11811023622047245"/>
  <pageSetup paperSize="9" orientation="landscape" r:id="rId1"/>
  <headerFooter>
    <oddHeader>&amp;L                                          &amp;G&amp;C&amp;"-,Negrito"
SERVIÇO PÚBLICO FEDERAL
UNIVERSIDADE FEDERAL DO OESTE DA BAHIA</oddHeader>
    <oddFooter>&amp;CPágina &amp;P de &amp;N</oddFooter>
  </headerFooter>
  <legacyDrawing r:id="rId2"/>
  <legacyDrawingHF r:id="rId3"/>
  <tableParts count="7">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Classes A B e C</vt:lpstr>
      <vt:lpstr>Classes D e 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Jacques Antonio de Miranda</dc:creator>
  <cp:lastModifiedBy>Georgia</cp:lastModifiedBy>
  <cp:lastPrinted>2017-01-31T21:24:47Z</cp:lastPrinted>
  <dcterms:created xsi:type="dcterms:W3CDTF">2017-01-25T11:54:07Z</dcterms:created>
  <dcterms:modified xsi:type="dcterms:W3CDTF">2021-10-22T13:44:26Z</dcterms:modified>
</cp:coreProperties>
</file>