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luisg\Downloads\Em uso\"/>
    </mc:Choice>
  </mc:AlternateContent>
  <xr:revisionPtr revIDLastSave="0" documentId="13_ncr:1_{94D072CE-E8C6-495B-AF61-CD1BF1216098}" xr6:coauthVersionLast="47" xr6:coauthVersionMax="47" xr10:uidLastSave="{00000000-0000-0000-0000-000000000000}"/>
  <bookViews>
    <workbookView xWindow="-108" yWindow="-108" windowWidth="23256" windowHeight="12456" xr2:uid="{A3BC682D-4410-4C5B-A40B-38B42681AD63}"/>
  </bookViews>
  <sheets>
    <sheet name="Orientações" sheetId="3" r:id="rId1"/>
    <sheet name="Requerimento" sheetId="2" r:id="rId2"/>
    <sheet name="Res_004_2021" sheetId="4" r:id="rId3"/>
    <sheet name="Res_017_2023" sheetId="6" r:id="rId4"/>
    <sheet name="Res_024_2025" sheetId="5" r:id="rId5"/>
    <sheet name="Relatório" sheetId="7" r:id="rId6"/>
    <sheet name="Parecer" sheetId="8" r:id="rId7"/>
    <sheet name="Dados - não editar" sheetId="1" r:id="rId8"/>
  </sheets>
  <definedNames>
    <definedName name="_xlnm.Print_Area" localSheetId="0">Orientações!$A$1:$L$105</definedName>
    <definedName name="_xlnm.Print_Area" localSheetId="6">Parecer!$A$1:$I$39</definedName>
    <definedName name="_xlnm.Print_Area" localSheetId="5">Relatório!$A$1:$I$61</definedName>
    <definedName name="_xlnm.Print_Area" localSheetId="1">Requerimento!$A$1:$X$35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5" l="1"/>
  <c r="M15" i="6"/>
  <c r="M15" i="4"/>
  <c r="E11" i="5"/>
  <c r="E11" i="6"/>
  <c r="E11" i="4"/>
  <c r="E11" i="7"/>
  <c r="G16" i="3"/>
  <c r="B16" i="3"/>
  <c r="C19" i="2"/>
  <c r="A11" i="2"/>
  <c r="B8" i="8"/>
  <c r="A23" i="7"/>
  <c r="B19" i="8"/>
  <c r="A17" i="8"/>
  <c r="B16" i="8"/>
  <c r="A11" i="8"/>
  <c r="A7" i="8"/>
  <c r="A6" i="8"/>
  <c r="A5" i="8"/>
  <c r="C37" i="8"/>
  <c r="C36" i="8"/>
  <c r="C58" i="7"/>
  <c r="C57" i="7"/>
  <c r="F26" i="3"/>
  <c r="C59" i="7" s="1"/>
  <c r="A16" i="7"/>
  <c r="A17" i="7"/>
  <c r="A15" i="7"/>
  <c r="C12" i="7"/>
  <c r="F8" i="7"/>
  <c r="D8" i="7"/>
  <c r="C10" i="7"/>
  <c r="C7" i="7"/>
  <c r="C9" i="7"/>
  <c r="B6" i="7"/>
  <c r="C13" i="4"/>
  <c r="M13" i="4" s="1"/>
  <c r="A12" i="8" l="1"/>
  <c r="C38" i="8"/>
  <c r="B51" i="3" l="1"/>
  <c r="G11" i="3"/>
  <c r="C173" i="5"/>
  <c r="C172" i="5"/>
  <c r="C176" i="5"/>
  <c r="C175" i="5"/>
  <c r="C177" i="5"/>
  <c r="C179" i="5"/>
  <c r="C178" i="5"/>
  <c r="C182" i="5"/>
  <c r="C181" i="5"/>
  <c r="C183" i="5"/>
  <c r="C184" i="5"/>
  <c r="C188" i="5"/>
  <c r="C187" i="5"/>
  <c r="C186" i="5"/>
  <c r="C189" i="5"/>
  <c r="C190" i="5"/>
  <c r="C193" i="5"/>
  <c r="C192" i="5"/>
  <c r="C194" i="5"/>
  <c r="C208" i="5"/>
  <c r="C207" i="5"/>
  <c r="C211" i="5"/>
  <c r="C210" i="5"/>
  <c r="C215" i="5"/>
  <c r="C214" i="5"/>
  <c r="C218" i="5"/>
  <c r="C217" i="5"/>
  <c r="C222" i="5"/>
  <c r="C221" i="5"/>
  <c r="C225" i="5"/>
  <c r="C224" i="5"/>
  <c r="C223" i="6"/>
  <c r="K223" i="6"/>
  <c r="G223" i="6"/>
  <c r="K222" i="6"/>
  <c r="G222" i="6"/>
  <c r="C211" i="6"/>
  <c r="C209" i="6"/>
  <c r="C208" i="6"/>
  <c r="C206" i="6"/>
  <c r="C205" i="6"/>
  <c r="C202" i="6"/>
  <c r="C201" i="6"/>
  <c r="C199" i="6"/>
  <c r="C198" i="6"/>
  <c r="C195" i="6"/>
  <c r="C194" i="6"/>
  <c r="C181" i="6"/>
  <c r="C179" i="6"/>
  <c r="C178" i="6"/>
  <c r="C177" i="6"/>
  <c r="C176" i="6"/>
  <c r="C175" i="6"/>
  <c r="C173" i="6"/>
  <c r="C172" i="6"/>
  <c r="C171" i="6"/>
  <c r="C170" i="6"/>
  <c r="C168" i="6"/>
  <c r="C167" i="6"/>
  <c r="C166" i="6"/>
  <c r="C165" i="6"/>
  <c r="C163" i="6"/>
  <c r="C162" i="6"/>
  <c r="C161" i="6"/>
  <c r="C160" i="6"/>
  <c r="C159" i="6"/>
  <c r="C157" i="6"/>
  <c r="K222" i="4" l="1"/>
  <c r="G222" i="4"/>
  <c r="K221" i="4"/>
  <c r="G221" i="4"/>
  <c r="K220" i="4"/>
  <c r="G220" i="4"/>
  <c r="K212" i="4"/>
  <c r="K211" i="4"/>
  <c r="K208" i="4"/>
  <c r="K207" i="4"/>
  <c r="K206" i="4"/>
  <c r="K204" i="4"/>
  <c r="K203" i="4"/>
  <c r="K200" i="4"/>
  <c r="K199" i="4"/>
  <c r="K197" i="4"/>
  <c r="K196" i="4"/>
  <c r="K194" i="4"/>
  <c r="K193" i="4"/>
  <c r="G208" i="4"/>
  <c r="G207" i="4"/>
  <c r="G206" i="4"/>
  <c r="G204" i="4"/>
  <c r="G203" i="4"/>
  <c r="G200" i="4"/>
  <c r="G199" i="4"/>
  <c r="G197" i="4"/>
  <c r="G196" i="4"/>
  <c r="G194" i="4"/>
  <c r="G193" i="4"/>
  <c r="C180" i="4"/>
  <c r="C179" i="4"/>
  <c r="C178" i="4"/>
  <c r="C177" i="4"/>
  <c r="C175" i="4"/>
  <c r="C174" i="4"/>
  <c r="C173" i="4"/>
  <c r="C172" i="4"/>
  <c r="C171" i="4"/>
  <c r="C169" i="4"/>
  <c r="C168" i="4"/>
  <c r="C167" i="4"/>
  <c r="C166" i="4"/>
  <c r="C165" i="4"/>
  <c r="C163" i="4"/>
  <c r="C162" i="4"/>
  <c r="C161" i="4"/>
  <c r="C160" i="4"/>
  <c r="C159" i="4"/>
  <c r="C157" i="4"/>
  <c r="K140" i="4"/>
  <c r="G140" i="4"/>
  <c r="C139" i="4"/>
  <c r="C137" i="4"/>
  <c r="K120" i="4"/>
  <c r="G120" i="4"/>
  <c r="K114" i="4"/>
  <c r="K113" i="4"/>
  <c r="G114" i="4"/>
  <c r="G113" i="4"/>
  <c r="K112" i="4"/>
  <c r="G112" i="4"/>
  <c r="K108" i="4"/>
  <c r="G108" i="4"/>
  <c r="K105" i="4"/>
  <c r="G105" i="4"/>
  <c r="K87" i="4"/>
  <c r="G87" i="4"/>
  <c r="K86" i="4"/>
  <c r="G86" i="4"/>
  <c r="K84" i="4"/>
  <c r="G84" i="4"/>
  <c r="K83" i="4"/>
  <c r="G83" i="4"/>
  <c r="K68" i="4"/>
  <c r="G68" i="4"/>
  <c r="K63" i="4"/>
  <c r="G63" i="4"/>
  <c r="K54" i="4"/>
  <c r="G54" i="4"/>
  <c r="K37" i="4"/>
  <c r="G37" i="4"/>
  <c r="K36" i="4"/>
  <c r="G36" i="4"/>
  <c r="K31" i="4"/>
  <c r="G31" i="4"/>
  <c r="C25" i="4"/>
  <c r="K25" i="4" s="1"/>
  <c r="C24" i="4"/>
  <c r="E250" i="6"/>
  <c r="E249" i="6"/>
  <c r="A242" i="6"/>
  <c r="A241" i="6"/>
  <c r="A240" i="6"/>
  <c r="A239" i="6"/>
  <c r="A238" i="6"/>
  <c r="A237" i="6"/>
  <c r="A236" i="6"/>
  <c r="A235" i="6"/>
  <c r="A234" i="6"/>
  <c r="A233" i="6"/>
  <c r="K227" i="6"/>
  <c r="G227" i="6"/>
  <c r="K226" i="6"/>
  <c r="G226" i="6"/>
  <c r="K225" i="6"/>
  <c r="G225" i="6"/>
  <c r="K220" i="6"/>
  <c r="G220" i="6"/>
  <c r="K219" i="6"/>
  <c r="G219" i="6"/>
  <c r="K218" i="6"/>
  <c r="G218" i="6"/>
  <c r="K217" i="6"/>
  <c r="G217" i="6"/>
  <c r="K214" i="6"/>
  <c r="G214" i="6"/>
  <c r="K213" i="6"/>
  <c r="G213" i="6"/>
  <c r="K192" i="6"/>
  <c r="G192" i="6"/>
  <c r="K191" i="6"/>
  <c r="G191" i="6"/>
  <c r="K189" i="6"/>
  <c r="G189" i="6"/>
  <c r="K188" i="6"/>
  <c r="G188" i="6"/>
  <c r="K187" i="6"/>
  <c r="G187" i="6"/>
  <c r="K152" i="6"/>
  <c r="G152" i="6"/>
  <c r="K151" i="6"/>
  <c r="G151" i="6"/>
  <c r="K150" i="6"/>
  <c r="G150" i="6"/>
  <c r="K148" i="6"/>
  <c r="G148" i="6"/>
  <c r="K147" i="6"/>
  <c r="G147" i="6"/>
  <c r="K146" i="6"/>
  <c r="G146" i="6"/>
  <c r="K145" i="6"/>
  <c r="G145" i="6"/>
  <c r="K140" i="6"/>
  <c r="G140" i="6"/>
  <c r="K139" i="6"/>
  <c r="G139" i="6"/>
  <c r="K137" i="6"/>
  <c r="G137" i="6"/>
  <c r="K136" i="6"/>
  <c r="G136" i="6"/>
  <c r="K135" i="6"/>
  <c r="G135" i="6"/>
  <c r="K133" i="6"/>
  <c r="G133" i="6"/>
  <c r="K132" i="6"/>
  <c r="G132" i="6"/>
  <c r="K129" i="6"/>
  <c r="G129" i="6"/>
  <c r="K127" i="6"/>
  <c r="G127" i="6"/>
  <c r="K126" i="6"/>
  <c r="G126" i="6"/>
  <c r="K125" i="6"/>
  <c r="G125" i="6"/>
  <c r="K120" i="6"/>
  <c r="G120" i="6"/>
  <c r="K119" i="6"/>
  <c r="G119" i="6"/>
  <c r="K118" i="6"/>
  <c r="G118" i="6"/>
  <c r="K117" i="6"/>
  <c r="G117" i="6"/>
  <c r="K116" i="6"/>
  <c r="G116" i="6"/>
  <c r="K114" i="6"/>
  <c r="G114" i="6"/>
  <c r="K113" i="6"/>
  <c r="G113" i="6"/>
  <c r="K112" i="6"/>
  <c r="G112" i="6"/>
  <c r="K111" i="6"/>
  <c r="G111" i="6"/>
  <c r="K110" i="6"/>
  <c r="G110" i="6"/>
  <c r="K108" i="6"/>
  <c r="G108" i="6"/>
  <c r="K107" i="6"/>
  <c r="G107" i="6"/>
  <c r="K106" i="6"/>
  <c r="G106" i="6"/>
  <c r="K105" i="6"/>
  <c r="G105" i="6"/>
  <c r="K103" i="6"/>
  <c r="G103" i="6"/>
  <c r="K102" i="6"/>
  <c r="G102" i="6"/>
  <c r="K101" i="6"/>
  <c r="G101" i="6"/>
  <c r="K100" i="6"/>
  <c r="G100" i="6"/>
  <c r="K99" i="6"/>
  <c r="G99" i="6"/>
  <c r="K98" i="6"/>
  <c r="G98" i="6"/>
  <c r="K96" i="6"/>
  <c r="G96" i="6"/>
  <c r="K95" i="6"/>
  <c r="G95" i="6"/>
  <c r="K94" i="6"/>
  <c r="G94" i="6"/>
  <c r="K93" i="6"/>
  <c r="G93" i="6"/>
  <c r="K91" i="6"/>
  <c r="G91" i="6"/>
  <c r="K90" i="6"/>
  <c r="G90" i="6"/>
  <c r="K89" i="6"/>
  <c r="G89" i="6"/>
  <c r="K88" i="6"/>
  <c r="G88" i="6"/>
  <c r="K87" i="6"/>
  <c r="G87" i="6"/>
  <c r="K85" i="6"/>
  <c r="G85" i="6"/>
  <c r="K84" i="6"/>
  <c r="G84" i="6"/>
  <c r="K83" i="6"/>
  <c r="G83" i="6"/>
  <c r="K81" i="6"/>
  <c r="G81" i="6"/>
  <c r="K80" i="6"/>
  <c r="G80" i="6"/>
  <c r="K75" i="6"/>
  <c r="G75" i="6"/>
  <c r="K74" i="6"/>
  <c r="G74" i="6"/>
  <c r="K73" i="6"/>
  <c r="G73" i="6"/>
  <c r="K72" i="6"/>
  <c r="G72" i="6"/>
  <c r="K71" i="6"/>
  <c r="G71" i="6"/>
  <c r="K70" i="6"/>
  <c r="G70" i="6"/>
  <c r="K68" i="6"/>
  <c r="G68" i="6"/>
  <c r="K63" i="6"/>
  <c r="G63" i="6"/>
  <c r="K62" i="6"/>
  <c r="G62" i="6"/>
  <c r="K60" i="6"/>
  <c r="G60" i="6"/>
  <c r="K59" i="6"/>
  <c r="G59" i="6"/>
  <c r="K58" i="6"/>
  <c r="G58" i="6"/>
  <c r="K57" i="6"/>
  <c r="G57" i="6"/>
  <c r="K56" i="6"/>
  <c r="G56" i="6"/>
  <c r="K54" i="6"/>
  <c r="G54" i="6"/>
  <c r="K49" i="6"/>
  <c r="G49" i="6"/>
  <c r="K48" i="6"/>
  <c r="G48" i="6"/>
  <c r="K47" i="6"/>
  <c r="G47" i="6"/>
  <c r="K46" i="6"/>
  <c r="G46" i="6"/>
  <c r="K45" i="6"/>
  <c r="G45" i="6"/>
  <c r="K43" i="6"/>
  <c r="G43" i="6"/>
  <c r="K42" i="6"/>
  <c r="G42" i="6"/>
  <c r="K41" i="6"/>
  <c r="G41" i="6"/>
  <c r="K40" i="6"/>
  <c r="G40" i="6"/>
  <c r="K38" i="6"/>
  <c r="G38" i="6"/>
  <c r="K37" i="6"/>
  <c r="G37" i="6"/>
  <c r="K36" i="6"/>
  <c r="G36" i="6"/>
  <c r="K26" i="6"/>
  <c r="G26" i="6"/>
  <c r="C25" i="6"/>
  <c r="G25" i="6" s="1"/>
  <c r="C24" i="6"/>
  <c r="G24" i="6" s="1"/>
  <c r="C13" i="6"/>
  <c r="F10" i="6"/>
  <c r="D10" i="6"/>
  <c r="J9" i="6"/>
  <c r="C9" i="6"/>
  <c r="J8" i="6"/>
  <c r="B8" i="6"/>
  <c r="E261" i="5"/>
  <c r="E260" i="5"/>
  <c r="A254" i="5"/>
  <c r="A37" i="7" s="1"/>
  <c r="A253" i="5"/>
  <c r="A36" i="7" s="1"/>
  <c r="A252" i="5"/>
  <c r="A35" i="7" s="1"/>
  <c r="A251" i="5"/>
  <c r="A34" i="7" s="1"/>
  <c r="A250" i="5"/>
  <c r="A33" i="7" s="1"/>
  <c r="A249" i="5"/>
  <c r="A32" i="7" s="1"/>
  <c r="A248" i="5"/>
  <c r="A31" i="7" s="1"/>
  <c r="A247" i="5"/>
  <c r="A30" i="7" s="1"/>
  <c r="A246" i="5"/>
  <c r="A29" i="7" s="1"/>
  <c r="A245" i="5"/>
  <c r="A28" i="7" s="1"/>
  <c r="K239" i="5"/>
  <c r="G239" i="5"/>
  <c r="K238" i="5"/>
  <c r="G238" i="5"/>
  <c r="K237" i="5"/>
  <c r="G237" i="5"/>
  <c r="K236" i="5"/>
  <c r="G236" i="5"/>
  <c r="K235" i="5"/>
  <c r="G235" i="5"/>
  <c r="K233" i="5"/>
  <c r="G233" i="5"/>
  <c r="K232" i="5"/>
  <c r="G232" i="5"/>
  <c r="K231" i="5"/>
  <c r="G231" i="5"/>
  <c r="K229" i="5"/>
  <c r="G229" i="5"/>
  <c r="K228" i="5"/>
  <c r="G228" i="5"/>
  <c r="K204" i="5"/>
  <c r="G204" i="5"/>
  <c r="K203" i="5"/>
  <c r="G203" i="5"/>
  <c r="K202" i="5"/>
  <c r="G202" i="5"/>
  <c r="K201" i="5"/>
  <c r="G201" i="5"/>
  <c r="K200" i="5"/>
  <c r="G200" i="5"/>
  <c r="K167" i="5"/>
  <c r="G167" i="5"/>
  <c r="K166" i="5"/>
  <c r="G166" i="5"/>
  <c r="K164" i="5"/>
  <c r="G164" i="5"/>
  <c r="K163" i="5"/>
  <c r="G163" i="5"/>
  <c r="K162" i="5"/>
  <c r="G162" i="5"/>
  <c r="K161" i="5"/>
  <c r="G161" i="5"/>
  <c r="K159" i="5"/>
  <c r="G159" i="5"/>
  <c r="K154" i="5"/>
  <c r="G154" i="5"/>
  <c r="K153" i="5"/>
  <c r="G153" i="5"/>
  <c r="K151" i="5"/>
  <c r="G151" i="5"/>
  <c r="K150" i="5"/>
  <c r="G150" i="5"/>
  <c r="K149" i="5"/>
  <c r="G149" i="5"/>
  <c r="K147" i="5"/>
  <c r="G147" i="5"/>
  <c r="K146" i="5"/>
  <c r="G146" i="5"/>
  <c r="K145" i="5"/>
  <c r="G145" i="5"/>
  <c r="K143" i="5"/>
  <c r="G143" i="5"/>
  <c r="K142" i="5"/>
  <c r="G142" i="5"/>
  <c r="K141" i="5"/>
  <c r="G141" i="5"/>
  <c r="K139" i="5"/>
  <c r="G139" i="5"/>
  <c r="K138" i="5"/>
  <c r="G138" i="5"/>
  <c r="K136" i="5"/>
  <c r="G136" i="5"/>
  <c r="K135" i="5"/>
  <c r="G135" i="5"/>
  <c r="K134" i="5"/>
  <c r="G134" i="5"/>
  <c r="K132" i="5"/>
  <c r="G132" i="5"/>
  <c r="K131" i="5"/>
  <c r="G131" i="5"/>
  <c r="K130" i="5"/>
  <c r="G130" i="5"/>
  <c r="K125" i="5"/>
  <c r="G125" i="5"/>
  <c r="K124" i="5"/>
  <c r="G124" i="5"/>
  <c r="K123" i="5"/>
  <c r="G123" i="5"/>
  <c r="K122" i="5"/>
  <c r="G122" i="5"/>
  <c r="K121" i="5"/>
  <c r="G121" i="5"/>
  <c r="K119" i="5"/>
  <c r="G119" i="5"/>
  <c r="K118" i="5"/>
  <c r="G118" i="5"/>
  <c r="K117" i="5"/>
  <c r="G117" i="5"/>
  <c r="K116" i="5"/>
  <c r="G116" i="5"/>
  <c r="K115" i="5"/>
  <c r="G115" i="5"/>
  <c r="K113" i="5"/>
  <c r="G113" i="5"/>
  <c r="K112" i="5"/>
  <c r="G112" i="5"/>
  <c r="K111" i="5"/>
  <c r="G111" i="5"/>
  <c r="K110" i="5"/>
  <c r="G110" i="5"/>
  <c r="K108" i="5"/>
  <c r="G108" i="5"/>
  <c r="K107" i="5"/>
  <c r="G107" i="5"/>
  <c r="K106" i="5"/>
  <c r="G106" i="5"/>
  <c r="K105" i="5"/>
  <c r="G105" i="5"/>
  <c r="K104" i="5"/>
  <c r="G104" i="5"/>
  <c r="K103" i="5"/>
  <c r="G103" i="5"/>
  <c r="K101" i="5"/>
  <c r="G101" i="5"/>
  <c r="K100" i="5"/>
  <c r="G100" i="5"/>
  <c r="K99" i="5"/>
  <c r="G99" i="5"/>
  <c r="K98" i="5"/>
  <c r="G98" i="5"/>
  <c r="K96" i="5"/>
  <c r="G96" i="5"/>
  <c r="K95" i="5"/>
  <c r="G95" i="5"/>
  <c r="K94" i="5"/>
  <c r="G94" i="5"/>
  <c r="K93" i="5"/>
  <c r="G93" i="5"/>
  <c r="K92" i="5"/>
  <c r="G92" i="5"/>
  <c r="K90" i="5"/>
  <c r="G90" i="5"/>
  <c r="K89" i="5"/>
  <c r="G89" i="5"/>
  <c r="K88" i="5"/>
  <c r="G88" i="5"/>
  <c r="K87" i="5"/>
  <c r="G87" i="5"/>
  <c r="K86" i="5"/>
  <c r="G86" i="5"/>
  <c r="K85" i="5"/>
  <c r="G85" i="5"/>
  <c r="K80" i="5"/>
  <c r="G80" i="5"/>
  <c r="K79" i="5"/>
  <c r="G79" i="5"/>
  <c r="K78" i="5"/>
  <c r="G78" i="5"/>
  <c r="K77" i="5"/>
  <c r="G77" i="5"/>
  <c r="K76" i="5"/>
  <c r="G76" i="5"/>
  <c r="K75" i="5"/>
  <c r="G75" i="5"/>
  <c r="K73" i="5"/>
  <c r="K81" i="5" s="1"/>
  <c r="G73" i="5"/>
  <c r="G81" i="5" s="1"/>
  <c r="K68" i="5"/>
  <c r="G68" i="5"/>
  <c r="K67" i="5"/>
  <c r="G67" i="5"/>
  <c r="K65" i="5"/>
  <c r="G65" i="5"/>
  <c r="K64" i="5"/>
  <c r="G64" i="5"/>
  <c r="K63" i="5"/>
  <c r="G63" i="5"/>
  <c r="K62" i="5"/>
  <c r="G62" i="5"/>
  <c r="K61" i="5"/>
  <c r="G61" i="5"/>
  <c r="K59" i="5"/>
  <c r="G59" i="5"/>
  <c r="K54" i="5"/>
  <c r="G54" i="5"/>
  <c r="K53" i="5"/>
  <c r="G53" i="5"/>
  <c r="K52" i="5"/>
  <c r="G52" i="5"/>
  <c r="K51" i="5"/>
  <c r="G51" i="5"/>
  <c r="K50" i="5"/>
  <c r="G50" i="5"/>
  <c r="K48" i="5"/>
  <c r="G48" i="5"/>
  <c r="K47" i="5"/>
  <c r="G47" i="5"/>
  <c r="K46" i="5"/>
  <c r="G46" i="5"/>
  <c r="K45" i="5"/>
  <c r="G45" i="5"/>
  <c r="K43" i="5"/>
  <c r="G43" i="5"/>
  <c r="K42" i="5"/>
  <c r="G42" i="5"/>
  <c r="K40" i="5"/>
  <c r="G40" i="5"/>
  <c r="K35" i="5"/>
  <c r="G35" i="5"/>
  <c r="K34" i="5"/>
  <c r="G34" i="5"/>
  <c r="K33" i="5"/>
  <c r="G33" i="5"/>
  <c r="K32" i="5"/>
  <c r="G32" i="5"/>
  <c r="K26" i="5"/>
  <c r="G26" i="5"/>
  <c r="C25" i="5"/>
  <c r="K25" i="5" s="1"/>
  <c r="C24" i="5"/>
  <c r="K24" i="5" s="1"/>
  <c r="C13" i="5"/>
  <c r="F10" i="5"/>
  <c r="D10" i="5"/>
  <c r="J9" i="5"/>
  <c r="C9" i="5"/>
  <c r="J8" i="5"/>
  <c r="B8" i="5"/>
  <c r="E247" i="4"/>
  <c r="E246" i="4"/>
  <c r="A231" i="4"/>
  <c r="A232" i="4"/>
  <c r="A233" i="4"/>
  <c r="A234" i="4"/>
  <c r="A235" i="4"/>
  <c r="A236" i="4"/>
  <c r="A237" i="4"/>
  <c r="A238" i="4"/>
  <c r="A239" i="4"/>
  <c r="A230" i="4"/>
  <c r="G168" i="5" l="1"/>
  <c r="K27" i="5"/>
  <c r="K36" i="5"/>
  <c r="K168" i="5"/>
  <c r="G55" i="5"/>
  <c r="G36" i="5"/>
  <c r="K69" i="5"/>
  <c r="K55" i="5"/>
  <c r="G69" i="5"/>
  <c r="G126" i="5"/>
  <c r="G155" i="5"/>
  <c r="K155" i="5"/>
  <c r="K126" i="5"/>
  <c r="M13" i="6"/>
  <c r="M14" i="6" s="1"/>
  <c r="G14" i="6" s="1"/>
  <c r="M13" i="5"/>
  <c r="M14" i="5" s="1"/>
  <c r="G14" i="5" s="1"/>
  <c r="E15" i="5"/>
  <c r="E15" i="6"/>
  <c r="K153" i="6"/>
  <c r="G27" i="6"/>
  <c r="K76" i="6"/>
  <c r="G76" i="6"/>
  <c r="K64" i="6"/>
  <c r="K50" i="6"/>
  <c r="G50" i="6"/>
  <c r="G141" i="6"/>
  <c r="K141" i="6"/>
  <c r="K24" i="6"/>
  <c r="G64" i="6"/>
  <c r="G121" i="6"/>
  <c r="K121" i="6"/>
  <c r="G153" i="6"/>
  <c r="G25" i="4"/>
  <c r="K25" i="6"/>
  <c r="G24" i="5"/>
  <c r="G25" i="5"/>
  <c r="G175" i="5" l="1"/>
  <c r="G15" i="6"/>
  <c r="F17" i="6" s="1"/>
  <c r="J233" i="6" s="1"/>
  <c r="G15" i="5"/>
  <c r="F17" i="5" s="1"/>
  <c r="K209" i="6"/>
  <c r="K181" i="6"/>
  <c r="G181" i="6"/>
  <c r="K27" i="6"/>
  <c r="G195" i="6"/>
  <c r="K177" i="6"/>
  <c r="K195" i="6"/>
  <c r="K194" i="5"/>
  <c r="K173" i="5"/>
  <c r="K211" i="5"/>
  <c r="K186" i="5"/>
  <c r="K165" i="6"/>
  <c r="G183" i="5"/>
  <c r="K217" i="5"/>
  <c r="G214" i="5"/>
  <c r="G187" i="5"/>
  <c r="K183" i="5"/>
  <c r="G218" i="5"/>
  <c r="K214" i="5"/>
  <c r="K175" i="5"/>
  <c r="K198" i="6"/>
  <c r="G190" i="5"/>
  <c r="K187" i="5"/>
  <c r="G157" i="6"/>
  <c r="G224" i="5"/>
  <c r="K218" i="5"/>
  <c r="G170" i="6"/>
  <c r="G179" i="5"/>
  <c r="G176" i="5"/>
  <c r="G202" i="6"/>
  <c r="K179" i="5"/>
  <c r="G188" i="5"/>
  <c r="K205" i="6"/>
  <c r="K192" i="5"/>
  <c r="G221" i="5"/>
  <c r="G176" i="6"/>
  <c r="K181" i="5"/>
  <c r="K176" i="5"/>
  <c r="K166" i="6"/>
  <c r="K193" i="5"/>
  <c r="K188" i="5"/>
  <c r="G161" i="6"/>
  <c r="K210" i="5"/>
  <c r="K221" i="5"/>
  <c r="G173" i="6"/>
  <c r="G172" i="5"/>
  <c r="G189" i="5"/>
  <c r="K178" i="6"/>
  <c r="G184" i="5"/>
  <c r="G222" i="5"/>
  <c r="G167" i="6"/>
  <c r="K182" i="5"/>
  <c r="K215" i="5"/>
  <c r="G215" i="5"/>
  <c r="K177" i="5"/>
  <c r="G179" i="6"/>
  <c r="G194" i="5"/>
  <c r="K172" i="5"/>
  <c r="K167" i="6"/>
  <c r="G211" i="5"/>
  <c r="K184" i="5"/>
  <c r="G177" i="6"/>
  <c r="K179" i="6"/>
  <c r="K199" i="6"/>
  <c r="K201" i="6"/>
  <c r="G160" i="6"/>
  <c r="K157" i="6"/>
  <c r="G206" i="6"/>
  <c r="K170" i="6"/>
  <c r="K160" i="6"/>
  <c r="K202" i="6"/>
  <c r="K206" i="6"/>
  <c r="G171" i="6"/>
  <c r="K173" i="6"/>
  <c r="G173" i="5"/>
  <c r="K194" i="6"/>
  <c r="G205" i="6"/>
  <c r="K208" i="6"/>
  <c r="G186" i="5"/>
  <c r="K211" i="6"/>
  <c r="K159" i="6"/>
  <c r="G162" i="6"/>
  <c r="K172" i="6"/>
  <c r="G159" i="6"/>
  <c r="G165" i="6"/>
  <c r="K171" i="6"/>
  <c r="K178" i="5"/>
  <c r="G217" i="5"/>
  <c r="G177" i="5"/>
  <c r="G199" i="6"/>
  <c r="G166" i="6"/>
  <c r="K161" i="6"/>
  <c r="K175" i="6"/>
  <c r="G178" i="5"/>
  <c r="K208" i="5"/>
  <c r="K190" i="5"/>
  <c r="K189" i="5"/>
  <c r="G194" i="6"/>
  <c r="G208" i="6"/>
  <c r="G175" i="6"/>
  <c r="G207" i="5"/>
  <c r="K225" i="5"/>
  <c r="K207" i="5"/>
  <c r="K222" i="5"/>
  <c r="G178" i="6"/>
  <c r="G198" i="6"/>
  <c r="G209" i="6"/>
  <c r="G192" i="5"/>
  <c r="G181" i="5"/>
  <c r="K224" i="5"/>
  <c r="G168" i="6"/>
  <c r="G172" i="6"/>
  <c r="K162" i="6"/>
  <c r="G208" i="5"/>
  <c r="G193" i="5"/>
  <c r="G225" i="5"/>
  <c r="K163" i="6"/>
  <c r="G201" i="6"/>
  <c r="G211" i="6"/>
  <c r="G182" i="5"/>
  <c r="G210" i="5"/>
  <c r="K176" i="6"/>
  <c r="K168" i="6"/>
  <c r="G163" i="6"/>
  <c r="G27" i="5"/>
  <c r="L233" i="6" l="1"/>
  <c r="L252" i="5"/>
  <c r="J252" i="5"/>
  <c r="L251" i="5"/>
  <c r="J251" i="5"/>
  <c r="L250" i="5"/>
  <c r="J250" i="5"/>
  <c r="L249" i="5"/>
  <c r="J249" i="5"/>
  <c r="L248" i="5"/>
  <c r="J248" i="5"/>
  <c r="L247" i="5"/>
  <c r="J247" i="5"/>
  <c r="L246" i="5"/>
  <c r="J246" i="5"/>
  <c r="L245" i="5"/>
  <c r="J245" i="5"/>
  <c r="L241" i="6"/>
  <c r="L240" i="6"/>
  <c r="J240" i="6"/>
  <c r="L239" i="6"/>
  <c r="J239" i="6"/>
  <c r="L238" i="6"/>
  <c r="J238" i="6"/>
  <c r="L237" i="6"/>
  <c r="J237" i="6"/>
  <c r="L236" i="6"/>
  <c r="J236" i="6"/>
  <c r="L235" i="6"/>
  <c r="J235" i="6"/>
  <c r="F16" i="7"/>
  <c r="H16" i="7" s="1"/>
  <c r="F17" i="7"/>
  <c r="G182" i="6"/>
  <c r="J241" i="6" s="1"/>
  <c r="K182" i="6"/>
  <c r="K195" i="5"/>
  <c r="L253" i="5" s="1"/>
  <c r="K240" i="5"/>
  <c r="L254" i="5" s="1"/>
  <c r="K228" i="6"/>
  <c r="L242" i="6" s="1"/>
  <c r="G195" i="5"/>
  <c r="J253" i="5" s="1"/>
  <c r="G240" i="5"/>
  <c r="J254" i="5" s="1"/>
  <c r="G228" i="6"/>
  <c r="J242" i="6" s="1"/>
  <c r="G211" i="4"/>
  <c r="G212" i="4"/>
  <c r="K224" i="4"/>
  <c r="G224" i="4"/>
  <c r="K223" i="4"/>
  <c r="G223" i="4"/>
  <c r="K218" i="4"/>
  <c r="G218" i="4"/>
  <c r="K216" i="4"/>
  <c r="G216" i="4"/>
  <c r="K215" i="4"/>
  <c r="G215" i="4"/>
  <c r="K214" i="4"/>
  <c r="G214" i="4"/>
  <c r="K190" i="4"/>
  <c r="G190" i="4"/>
  <c r="K189" i="4"/>
  <c r="G189" i="4"/>
  <c r="K188" i="4"/>
  <c r="G188" i="4"/>
  <c r="K187" i="4"/>
  <c r="G187" i="4"/>
  <c r="K186" i="4"/>
  <c r="G186" i="4"/>
  <c r="K152" i="4"/>
  <c r="G152" i="4"/>
  <c r="K151" i="4"/>
  <c r="G151" i="4"/>
  <c r="K150" i="4"/>
  <c r="G150" i="4"/>
  <c r="K148" i="4"/>
  <c r="G148" i="4"/>
  <c r="K147" i="4"/>
  <c r="G147" i="4"/>
  <c r="K146" i="4"/>
  <c r="G146" i="4"/>
  <c r="K145" i="4"/>
  <c r="G145" i="4"/>
  <c r="K139" i="4"/>
  <c r="G139" i="4"/>
  <c r="K137" i="4"/>
  <c r="G137" i="4"/>
  <c r="K136" i="4"/>
  <c r="G136" i="4"/>
  <c r="K135" i="4"/>
  <c r="G135" i="4"/>
  <c r="K134" i="4"/>
  <c r="G134" i="4"/>
  <c r="K132" i="4"/>
  <c r="G132" i="4"/>
  <c r="K131" i="4"/>
  <c r="G131" i="4"/>
  <c r="K130" i="4"/>
  <c r="G130" i="4"/>
  <c r="K129" i="4"/>
  <c r="G129" i="4"/>
  <c r="K127" i="4"/>
  <c r="G127" i="4"/>
  <c r="K126" i="4"/>
  <c r="G126" i="4"/>
  <c r="K125" i="4"/>
  <c r="G125" i="4"/>
  <c r="K119" i="4"/>
  <c r="G119" i="4"/>
  <c r="K118" i="4"/>
  <c r="G118" i="4"/>
  <c r="K116" i="4"/>
  <c r="G116" i="4"/>
  <c r="K115" i="4"/>
  <c r="G115" i="4"/>
  <c r="K110" i="4"/>
  <c r="G110" i="4"/>
  <c r="K109" i="4"/>
  <c r="G109" i="4"/>
  <c r="K107" i="4"/>
  <c r="G107" i="4"/>
  <c r="K104" i="4"/>
  <c r="G104" i="4"/>
  <c r="K103" i="4"/>
  <c r="G103" i="4"/>
  <c r="K102" i="4"/>
  <c r="G102" i="4"/>
  <c r="K100" i="4"/>
  <c r="G100" i="4"/>
  <c r="K99" i="4"/>
  <c r="G99" i="4"/>
  <c r="K98" i="4"/>
  <c r="G98" i="4"/>
  <c r="K97" i="4"/>
  <c r="G97" i="4"/>
  <c r="K96" i="4"/>
  <c r="G96" i="4"/>
  <c r="K94" i="4"/>
  <c r="G94" i="4"/>
  <c r="K93" i="4"/>
  <c r="G93" i="4"/>
  <c r="K92" i="4"/>
  <c r="G92" i="4"/>
  <c r="K90" i="4"/>
  <c r="G90" i="4"/>
  <c r="K89" i="4"/>
  <c r="G89" i="4"/>
  <c r="K88" i="4"/>
  <c r="G88" i="4"/>
  <c r="K82" i="4"/>
  <c r="G82" i="4"/>
  <c r="K81" i="4"/>
  <c r="G81" i="4"/>
  <c r="K80" i="4"/>
  <c r="G80" i="4"/>
  <c r="K75" i="4"/>
  <c r="G75" i="4"/>
  <c r="K74" i="4"/>
  <c r="G74" i="4"/>
  <c r="K73" i="4"/>
  <c r="G73" i="4"/>
  <c r="K72" i="4"/>
  <c r="G72" i="4"/>
  <c r="K71" i="4"/>
  <c r="G71" i="4"/>
  <c r="K70" i="4"/>
  <c r="G70" i="4"/>
  <c r="K62" i="4"/>
  <c r="G62" i="4"/>
  <c r="K60" i="4"/>
  <c r="G60" i="4"/>
  <c r="K59" i="4"/>
  <c r="G59" i="4"/>
  <c r="K58" i="4"/>
  <c r="G58" i="4"/>
  <c r="K57" i="4"/>
  <c r="G57" i="4"/>
  <c r="K56" i="4"/>
  <c r="G56" i="4"/>
  <c r="E5" i="1"/>
  <c r="E4" i="1"/>
  <c r="E3" i="1"/>
  <c r="E2" i="1"/>
  <c r="F10" i="4"/>
  <c r="D10" i="4"/>
  <c r="J8" i="4"/>
  <c r="J9" i="4"/>
  <c r="M14" i="4" s="1"/>
  <c r="C9" i="4"/>
  <c r="B8" i="4"/>
  <c r="K49" i="4"/>
  <c r="G48" i="4"/>
  <c r="K47" i="4"/>
  <c r="G47" i="4"/>
  <c r="G46" i="4"/>
  <c r="K45" i="4"/>
  <c r="K43" i="4"/>
  <c r="K42" i="4"/>
  <c r="K41" i="4"/>
  <c r="K40" i="4"/>
  <c r="G40" i="4"/>
  <c r="G38" i="4"/>
  <c r="K26" i="4"/>
  <c r="G26" i="4"/>
  <c r="K24" i="4"/>
  <c r="L243" i="6" l="1"/>
  <c r="J243" i="6"/>
  <c r="L255" i="5"/>
  <c r="J255" i="5"/>
  <c r="G225" i="4"/>
  <c r="I16" i="7"/>
  <c r="I17" i="7"/>
  <c r="H17" i="7"/>
  <c r="E15" i="4"/>
  <c r="G14" i="4"/>
  <c r="G153" i="4"/>
  <c r="G141" i="4"/>
  <c r="K121" i="4"/>
  <c r="K153" i="4"/>
  <c r="G121" i="4"/>
  <c r="K141" i="4"/>
  <c r="G76" i="4"/>
  <c r="K76" i="4"/>
  <c r="G64" i="4"/>
  <c r="K64" i="4"/>
  <c r="K48" i="4"/>
  <c r="G49" i="4"/>
  <c r="K46" i="4"/>
  <c r="G43" i="4"/>
  <c r="G45" i="4"/>
  <c r="G41" i="4"/>
  <c r="G42" i="4"/>
  <c r="K38" i="4"/>
  <c r="K27" i="4"/>
  <c r="G24" i="4"/>
  <c r="G32" i="4"/>
  <c r="K32" i="4"/>
  <c r="G15" i="4" l="1"/>
  <c r="F17" i="4" s="1"/>
  <c r="J230" i="4" s="1"/>
  <c r="K50" i="4"/>
  <c r="G50" i="4"/>
  <c r="G27" i="4"/>
  <c r="J237" i="4" l="1"/>
  <c r="J236" i="4"/>
  <c r="J235" i="4"/>
  <c r="J234" i="4"/>
  <c r="J233" i="4"/>
  <c r="J232" i="4"/>
  <c r="J231" i="4"/>
  <c r="L237" i="4"/>
  <c r="H35" i="7" s="1"/>
  <c r="L236" i="4"/>
  <c r="H34" i="7" s="1"/>
  <c r="L235" i="4"/>
  <c r="H33" i="7" s="1"/>
  <c r="L234" i="4"/>
  <c r="H32" i="7" s="1"/>
  <c r="L233" i="4"/>
  <c r="H31" i="7" s="1"/>
  <c r="L232" i="4"/>
  <c r="H30" i="7" s="1"/>
  <c r="L231" i="4"/>
  <c r="H29" i="7" s="1"/>
  <c r="J239" i="4"/>
  <c r="L230" i="4"/>
  <c r="H28" i="7" s="1"/>
  <c r="A20" i="8"/>
  <c r="F15" i="7"/>
  <c r="H20" i="7"/>
  <c r="K225" i="4"/>
  <c r="L239" i="4" s="1"/>
  <c r="H37" i="7" s="1"/>
  <c r="G12" i="3"/>
  <c r="A32" i="2"/>
  <c r="A31" i="2"/>
  <c r="A23" i="2"/>
  <c r="N22" i="2"/>
  <c r="H19" i="2"/>
  <c r="F8" i="2"/>
  <c r="A5" i="2" s="1"/>
  <c r="B14" i="3"/>
  <c r="A12" i="7" l="1"/>
  <c r="A51" i="7"/>
  <c r="A32" i="8"/>
  <c r="I15" i="7"/>
  <c r="H15" i="7"/>
  <c r="E19" i="7" s="1"/>
  <c r="A13" i="4"/>
  <c r="A13" i="5"/>
  <c r="A13" i="6"/>
  <c r="N16" i="2"/>
  <c r="K159" i="4"/>
  <c r="G160" i="4" l="1"/>
  <c r="K177" i="4"/>
  <c r="G159" i="4"/>
  <c r="G163" i="4"/>
  <c r="G169" i="4"/>
  <c r="K169" i="4"/>
  <c r="G177" i="4"/>
  <c r="G178" i="4"/>
  <c r="G171" i="4"/>
  <c r="G168" i="4"/>
  <c r="G161" i="4"/>
  <c r="K179" i="4"/>
  <c r="K172" i="4"/>
  <c r="K175" i="4"/>
  <c r="K163" i="4"/>
  <c r="G180" i="4"/>
  <c r="G172" i="4"/>
  <c r="G173" i="4"/>
  <c r="K168" i="4"/>
  <c r="G167" i="4"/>
  <c r="K173" i="4"/>
  <c r="G175" i="4"/>
  <c r="K162" i="4"/>
  <c r="K166" i="4"/>
  <c r="G157" i="4"/>
  <c r="K160" i="4"/>
  <c r="G179" i="4"/>
  <c r="K178" i="4"/>
  <c r="K174" i="4"/>
  <c r="K171" i="4"/>
  <c r="G162" i="4"/>
  <c r="K167" i="4"/>
  <c r="G166" i="4"/>
  <c r="K157" i="4"/>
  <c r="K165" i="4"/>
  <c r="G165" i="4"/>
  <c r="K180" i="4"/>
  <c r="G174" i="4"/>
  <c r="K161" i="4"/>
  <c r="K181" i="4" l="1"/>
  <c r="L238" i="4" s="1"/>
  <c r="L240" i="4" s="1"/>
  <c r="G181" i="4"/>
  <c r="J238" i="4" s="1"/>
  <c r="J240" i="4" s="1"/>
  <c r="H36" i="7" l="1"/>
  <c r="H38" i="7" s="1"/>
  <c r="A25" i="8" s="1"/>
  <c r="G24" i="8" l="1"/>
</calcChain>
</file>

<file path=xl/sharedStrings.xml><?xml version="1.0" encoding="utf-8"?>
<sst xmlns="http://schemas.openxmlformats.org/spreadsheetml/2006/main" count="2402" uniqueCount="595">
  <si>
    <t>Centro das Ciências Biológicas e da Saúde</t>
  </si>
  <si>
    <t>Centro Multidisciplinar de Bom Jesus da Lapa</t>
  </si>
  <si>
    <t>Centro Multidisciplinar de Barra</t>
  </si>
  <si>
    <t>Centro das Ciências Exatas e das Tecnologias</t>
  </si>
  <si>
    <t>Centro das Humanidades</t>
  </si>
  <si>
    <t>Centro Multidisciplinar de Luís Eduardo Magalhães</t>
  </si>
  <si>
    <t>Centro Multidisciplinar de Santa Maria da Vitória</t>
  </si>
  <si>
    <t>REQUERIMENTO</t>
  </si>
  <si>
    <t>Unidade Acadêmica</t>
  </si>
  <si>
    <r>
      <t xml:space="preserve">Assunto: </t>
    </r>
    <r>
      <rPr>
        <sz val="12"/>
        <color theme="1"/>
        <rFont val="Aptos Narrow"/>
        <family val="2"/>
        <scheme val="minor"/>
      </rPr>
      <t>solicitação de instauração de processo de avaliação de desempenho para fins de</t>
    </r>
  </si>
  <si>
    <t>Finalidade de avaliação</t>
  </si>
  <si>
    <t>Senhor(a) Diretor(a)</t>
  </si>
  <si>
    <t xml:space="preserve">referente a avaliação de desempenho para  fins  de </t>
  </si>
  <si>
    <t>Anexo a este requerimento, apresento relatório devidamente comprovado, contendo</t>
  </si>
  <si>
    <t>Promoção Funcional Docente</t>
  </si>
  <si>
    <t>Progressão Funcional Docente</t>
  </si>
  <si>
    <t>Revisão de Promoção Funcional Docente</t>
  </si>
  <si>
    <t>Revisão de Progressão Funcional Docente</t>
  </si>
  <si>
    <t>o formulário de avaliação informando as atividades desenvolvidas no interstício compreendido</t>
  </si>
  <si>
    <t>entre</t>
  </si>
  <si>
    <t>e</t>
  </si>
  <si>
    <t>. Além do formulário, encaminho os comprovantes</t>
  </si>
  <si>
    <t>das atividades, devidamente organizados e numerados de acordo com o ordenamento dos itens</t>
  </si>
  <si>
    <t>descritos no formulário de avaliação.</t>
  </si>
  <si>
    <t>Nome:</t>
  </si>
  <si>
    <t>Regime de trabalho</t>
  </si>
  <si>
    <t>20 horas semanais</t>
  </si>
  <si>
    <t>40 horas semanais</t>
  </si>
  <si>
    <t>40 horas semanais com dedicação exclusiva</t>
  </si>
  <si>
    <t>Promoção/Progressão Solicitada</t>
  </si>
  <si>
    <t>Licença maternidade</t>
  </si>
  <si>
    <t>Não se aplica</t>
  </si>
  <si>
    <t>Sim</t>
  </si>
  <si>
    <t>Não</t>
  </si>
  <si>
    <t>Houve concessão de licença  maternidade  no  interstício  avaliado?</t>
  </si>
  <si>
    <t>Finalidade  da  avaliação:</t>
  </si>
  <si>
    <t>Data  final  do  interstício:</t>
  </si>
  <si>
    <t>Data  inicial  do  interstício:</t>
  </si>
  <si>
    <t>Regime  de  trabalho:</t>
  </si>
  <si>
    <t>Unidade  de  lotação:</t>
  </si>
  <si>
    <t>Matrícula  SIAPE:</t>
  </si>
  <si>
    <t>Ao(À) Diretor(a)  do</t>
  </si>
  <si>
    <t>Informo, ainda, tratar-se  de  solicitação  de</t>
  </si>
  <si>
    <t>esclarecimentos. Respeitosamente,</t>
  </si>
  <si>
    <t>Grata(o)  pela  atenção,  mantenho-me  à  disposição  para  prestar  eventuais</t>
  </si>
  <si>
    <t>_______________________________________________________</t>
  </si>
  <si>
    <t>Nome Completo da(o) Solicitante</t>
  </si>
  <si>
    <t>Ao cumprimentá-lo(a), solicito a V. Sa. a instauração de processo administrativo</t>
  </si>
  <si>
    <t>necessário digitá-las novamente em quaisquer outros campos da planilha.</t>
  </si>
  <si>
    <t>o dia de início deverá ser igual ao dia de término. Por exemplo, se o interstício iniciar em 05/10/2023,</t>
  </si>
  <si>
    <t xml:space="preserve"> o término deverá ser em 05/10/2025, e não em 04/10/2025.</t>
  </si>
  <si>
    <r>
      <t>ATENÇÃO:</t>
    </r>
    <r>
      <rPr>
        <sz val="12"/>
        <color theme="1"/>
        <rFont val="Aptos Narrow"/>
        <family val="2"/>
        <scheme val="minor"/>
      </rPr>
      <t xml:space="preserve"> Essa planilha se destina à avaliação de desempenho de solicitações de promoção ou</t>
    </r>
  </si>
  <si>
    <t>ORIENTAÇÕES GERAIS</t>
  </si>
  <si>
    <t>Dependendo do período intersticial informado, a sua solicitação poderá abranger o período de vigência</t>
  </si>
  <si>
    <t>OBSERVAÇÕES IMPORTANTES</t>
  </si>
  <si>
    <t>1 - Ao informar o período intersticial, caso não seja necessário o alargamento do período de dois anos,</t>
  </si>
  <si>
    <t>a</t>
  </si>
  <si>
    <t>4 - Caso haja informações relevantes que não estejam especificadas em nenhum campo do formulário, a(o)</t>
  </si>
  <si>
    <t>requerente poderá apresentá-las no campo "Informações que julgar relevantes para orientar a avaliação".</t>
  </si>
  <si>
    <t>5 - O somatório parcial da pontuação em cada elemento de avaliação é calculado de forma automática, não</t>
  </si>
  <si>
    <t>sendo necessário preencher esses campos.</t>
  </si>
  <si>
    <t>6 - Também não é necessário preencher,  no "Resumo" apresentado no final de cada formulário, os campos</t>
  </si>
  <si>
    <t>referentes à "Pontuação solicitada". Esses campos serão preenchidos de forma automática.</t>
  </si>
  <si>
    <t xml:space="preserve">7 - Após o preenchimento dos formulários pertinentes, gerar um arquivo em PDF para o Requerimento, e </t>
  </si>
  <si>
    <t>arquivos em PDF para cada formulário de pontuação utilizado, acessando a opção "Imprimir" na aba</t>
  </si>
  <si>
    <t>seguinte(s) formulário(s) para informação das atividades realizadas no interstício:</t>
  </si>
  <si>
    <t>2 - Considerando o período intersticial informado no quadro anterior, deverá(ão) ser utilizado(s) o(s)</t>
  </si>
  <si>
    <t>Atividade</t>
  </si>
  <si>
    <t>Referência</t>
  </si>
  <si>
    <t>Observações do solicitante</t>
  </si>
  <si>
    <t>Observações do avaliador</t>
  </si>
  <si>
    <t>a) horas-aula ministradas em curso de graduação e pós-graduação;</t>
  </si>
  <si>
    <t>ponto para cada 1 (uma) hora-aula</t>
  </si>
  <si>
    <t>b) horas -aula de atividades presenciais desenvolvidas durante a Escola de Estudos Temáticos;</t>
  </si>
  <si>
    <t>c) estudante supervisionado semestralmente em estágio curricular ou residência acadêmico-profissional.</t>
  </si>
  <si>
    <t>Digite a observação, se pertinente</t>
  </si>
  <si>
    <t>Pontuação total nos itens avaliados</t>
  </si>
  <si>
    <t>Solicitada:</t>
  </si>
  <si>
    <t>Reconhecida:</t>
  </si>
  <si>
    <t xml:space="preserve">a) pontuação média por semestre para a avaliação semestral aplicada aos estudantes regularmente matriculados, conforme critérios estabelecidos pela UFOB, em instrumento próprio. </t>
  </si>
  <si>
    <t>da pontuação média por semestre</t>
  </si>
  <si>
    <t>-</t>
  </si>
  <si>
    <t>ponto por estudante por mês de orientação</t>
  </si>
  <si>
    <t>ponto por estudante por mês de coorientação/orientação</t>
  </si>
  <si>
    <t>ponto por estudante por mês de coorientação</t>
  </si>
  <si>
    <t>ponto por estudante por mês de acompanhamento</t>
  </si>
  <si>
    <t>ponto por mês de orientação</t>
  </si>
  <si>
    <t>ponto por mês de supervisão</t>
  </si>
  <si>
    <t>a) orientação de estudante em Trabalho de Conclusão de Curso de graduação, curso de pós-graduação lato sensu ou Estágio Curricular e Extracurricular de curso de graduação;</t>
  </si>
  <si>
    <t>b) coorientação de estudante em Trabalho de Conclusão de Curso de graduação, curso de pós-graduação lato sensu ou em Estágio Curricular de curso de graduação; ou orientação de Projeto de Trabalho de Conclusão de Curso, quando previsto no Projeto Pedagógico do Curso de graduação;</t>
  </si>
  <si>
    <t xml:space="preserve"> c) orientação de estudante, bolsista ou voluntário, em programa institucional de bolsa de iniciação científica, iniciação tecnológica, iniciação à extensão, monitoria institucional ou similar; </t>
  </si>
  <si>
    <t xml:space="preserve">d) coorientação de estudante, bolsista ou voluntário, em programa Institucional de bolsa de iniciação científica, iniciação tecnológica, iniciação à extensão ou similar; </t>
  </si>
  <si>
    <t xml:space="preserve">e) orientação de estudante vinculado à projeto de pesquisa, extensão ou monitoria de ensino, devidamente aprovado e cadastrado pela UFOB, exceto se contabilizado nos itens anteriores; </t>
  </si>
  <si>
    <t xml:space="preserve">f) orientação de estudante em programa institucional de bolsa de iniciação à docência, programa de educação tutorial, programa de educação pelo trabalho ou equivalente; </t>
  </si>
  <si>
    <t xml:space="preserve">g) acompanhamento efetivo de estudante em orientação acadêmica, conforme normatização específica da UFOB; </t>
  </si>
  <si>
    <t xml:space="preserve">h) orientação de estudante em curso de mestrado; </t>
  </si>
  <si>
    <t xml:space="preserve">i) coorientação de estudante em curso de mestrado; </t>
  </si>
  <si>
    <t xml:space="preserve">j) orientação de estudante em curso de doutorado; </t>
  </si>
  <si>
    <t xml:space="preserve">k) coorientação de estudante em curso de doutorado;  </t>
  </si>
  <si>
    <t xml:space="preserve">l) supervisão de estagiário em pós-doutoramento. </t>
  </si>
  <si>
    <t>ponto por mês de co-orientação</t>
  </si>
  <si>
    <t>Pontuação média no semestre 1</t>
  </si>
  <si>
    <t>Pontuação média no semestre 2</t>
  </si>
  <si>
    <t>Pontuação média no semestre 3</t>
  </si>
  <si>
    <t>Pontuação média no semestre 4</t>
  </si>
  <si>
    <t>FORMULÁRIO PARA SOLICITAÇÃO DE PROMOÇÃO/PROGRESSÃO FUNCIONAL</t>
  </si>
  <si>
    <t>Formulário específico para a Classe B (Professor Adjunto)</t>
  </si>
  <si>
    <t>Interstício sob avaliação:</t>
  </si>
  <si>
    <t>Período a ser avaliado nessa planilha:</t>
  </si>
  <si>
    <t>Matrícula SIAPE:</t>
  </si>
  <si>
    <t>Unidade Universitária:</t>
  </si>
  <si>
    <t>Regime de Trabalho:</t>
  </si>
  <si>
    <t>IDENTIFICAÇÃO</t>
  </si>
  <si>
    <t>Licença maternidade no interstício avaliado:</t>
  </si>
  <si>
    <t>pontos</t>
  </si>
  <si>
    <t>Total de meses do interstício avaliado nessa planilha:</t>
  </si>
  <si>
    <t>Informações que julgar relevantes para orientar a avaliação:</t>
  </si>
  <si>
    <t>a) participação em banca examinadora de trabalho de conclusão de curso de graduação ou pós-graduação lato sensu, exceto na qualidade de orientador(a) ou de coorientador(a);</t>
  </si>
  <si>
    <t>ponto para cada participação</t>
  </si>
  <si>
    <t>b) participação em banca examinadora de qualificação de mestrado, exceto na qualidade de orientador(a) ou de coorientador(a);</t>
  </si>
  <si>
    <t>c) participação em banca examinadora de dissertação de mestrado, exceto na qualidade de orientador(a) ou de coorientador(a);</t>
  </si>
  <si>
    <t>pontos para cada participação</t>
  </si>
  <si>
    <t xml:space="preserve">d) participação em banca examinadora de qualificação de doutorado, exceto na qualidade de orientador(a) ou de coorientador(a); </t>
  </si>
  <si>
    <t xml:space="preserve">e) participação em banca examinadora de tese de doutorado, exceto na qualidade de orientador(a) ou de coorientador(a); </t>
  </si>
  <si>
    <t xml:space="preserve">f) participação em banca examinadora para concurso público para Professor do Magistério Superior; </t>
  </si>
  <si>
    <t xml:space="preserve">g) participação em banca examinadora para processo seletivo simplificado para o Professor do Magistério Superior; </t>
  </si>
  <si>
    <t xml:space="preserve">h) participação em banca examinadora em concursos e processos seletivos diferentes dos descritos acima no âmbito das IES. </t>
  </si>
  <si>
    <t xml:space="preserve">a) curso ou estágio de aperfeiçoamento, especialização capacitação e atualização, devidamente autorizado pela UFOB, caso necessário, exceto pós-doutorado; </t>
  </si>
  <si>
    <t xml:space="preserve">b) afastamento para dedicação a estágio de pós-doutoramento ou missão científica devidamente autorizado pela UFOB; </t>
  </si>
  <si>
    <t xml:space="preserve">c) hora-aula cursada em curso de pós-graduação stricto sensu, como estudante regular, devidamente autorizado pela UFOB, exceto se o curso foi concluído durante o interstício avaliado; </t>
  </si>
  <si>
    <t>d) conclusão de curso de aperfeiçoamento;</t>
  </si>
  <si>
    <t xml:space="preserve">e) conclusão de curso de especialização; </t>
  </si>
  <si>
    <t xml:space="preserve">f) conclusão de curso de mestrado; </t>
  </si>
  <si>
    <t xml:space="preserve">g) conclusão de curso de doutorado. </t>
  </si>
  <si>
    <t>ponto por hora certificada ou declarada</t>
  </si>
  <si>
    <t>ponto por mês de afastamento</t>
  </si>
  <si>
    <t>ponto por hora-aula</t>
  </si>
  <si>
    <t>pontos por curso concluído</t>
  </si>
  <si>
    <t xml:space="preserve">a) autoria ou coautoria de publicações em periódicos, em revistas indexadas internacionalmente; </t>
  </si>
  <si>
    <t xml:space="preserve">b) autoria ou coautoria de publicações em periódicos, em revistas indexadas nacionalmente; </t>
  </si>
  <si>
    <t xml:space="preserve">c) autoria ou coautoria de trabalho completo ou resumo expandido publicado em anais/livro de resumos de evento nacional; </t>
  </si>
  <si>
    <t xml:space="preserve">d) autoria ou coautoria de trabalho completo ou resumo expandido publicado em anais/livro de resumos de evento internacional; </t>
  </si>
  <si>
    <t>e) autoria ou coautoria de resumo publicado em anais/livro de resumos de evento nacional;</t>
  </si>
  <si>
    <t>f) autoria ou coautoria de resumo publicado em anais/livro de resumos de evento internacional;</t>
  </si>
  <si>
    <t>g) premiação de trabalho científico ou artístico emitido por entidade científica, artística ou cultural;</t>
  </si>
  <si>
    <t xml:space="preserve">h) premiação de trabalho científico ou artístico emitido em congressos, encontros ou similares; </t>
  </si>
  <si>
    <t>i) comenda advinda do exercício de atividades acadêmicas;</t>
  </si>
  <si>
    <t xml:space="preserve">k) autoria ou coautoria de revisão ou nova edição de livro, contendo ISBN ou ISSN, publicado por editora universitária com Conselho Editorial e catálogo de publicações; </t>
  </si>
  <si>
    <t xml:space="preserve">l) autoria ou coautoria de capítulo de livro, em 1ª edição, contendo ISBN ou ISSN, publicado por editora universitária com Conselho Editorial e catálogo de publicações; </t>
  </si>
  <si>
    <t>m) autoria ou coautoria de revisão ou nova edição de capítulo de livro, contendo ISBN ou ISSN, publicado por editora universitária com Conselho Editorial e catálogo de publicações;</t>
  </si>
  <si>
    <t xml:space="preserve"> n) autoria ou coautoria de livro, em 1ª edição ou revisão, contendo ISBN ou ISSN, publicado por editora não enquadrada nos itens anteriores;</t>
  </si>
  <si>
    <t xml:space="preserve">o) autoria ou coautoria de livro ou capítulo de livro, em 1ª edição ou revisão, contendo ISBN ou ISSN, publicado por editora não enquadrada nos itens anteriores; </t>
  </si>
  <si>
    <t>p) autoria de obra com International Standard Recording Code – ISRC (Código de Gravação Padrão Internacional);</t>
  </si>
  <si>
    <t>q) vínculo como intérprete ou produtor de obra com ISRC;</t>
  </si>
  <si>
    <t>r) tradução de livro publicado, relacionado à área de atuação do docente, contendo ISBN ou ISSN, publicado por editora universitária com Conselho Editorial e catálogo de publicações;</t>
  </si>
  <si>
    <t>s) tradução de capítulo de livro publicado, contendo ISBN ou ISSN, publicado por editora universitária com Conselho Editorial e catálogo de publicações;</t>
  </si>
  <si>
    <t xml:space="preserve">t) tradução de artigo publicado; </t>
  </si>
  <si>
    <t xml:space="preserve">u) prefácio, posfácio, introdução ou apresentação de obra; </t>
  </si>
  <si>
    <t>v) software, marca, produto, processo, desenho industrial ou técnica de transformação envolvendo bens ou serviços em que foram incluídas atividades de pesquisa e desenvolvimento, devidamente registrado;</t>
  </si>
  <si>
    <t>w) cultivar e indicação geográfica devidamente registrado;</t>
  </si>
  <si>
    <t>x) autoria de cartas, mapas ou outros produtos cartográficos, provenientes de atividades de pesquisa e desenvolvimento;</t>
  </si>
  <si>
    <t>y) manutenção de obra artística ou coleções científicas, referente a produtos conservados ou restaurados, seja em papel, vídeo, tela, meio digital ou outros;</t>
  </si>
  <si>
    <t xml:space="preserve">z) produção de maquete ou coleções científicas, certificada, que tenha sido realizada como produção técnica proveniente de atividades de pesquisa e desenvolvimento; </t>
  </si>
  <si>
    <t>aa) participação em programas de rádio ou TV, na forma de entrevista, mesa redonda e comentários;</t>
  </si>
  <si>
    <t>bb) mini-curso, palestra, mesa-redonda ou curso de caráter técnico-científico ministrado em evento internacional;</t>
  </si>
  <si>
    <t xml:space="preserve">cc) mini-curso, palestra, mesa-redonda ou curso de caráter técnico-científico ministrado em eventos, exceto internacionais; </t>
  </si>
  <si>
    <t>dd) pôster ou trabalho apresentado em sessão coordenada de caráter técnico-científico em evento internacional;</t>
  </si>
  <si>
    <t xml:space="preserve">ee) pôster ou trabalho apresentado em sessão coordenada de caráter técnico-científico em evento, exceto internacional; </t>
  </si>
  <si>
    <t>ff) patente concedida a processo ou técnica de transformação envolvendo bens ou serviços em que foram incluídas atividades de pesquisa e desenvolvimento;</t>
  </si>
  <si>
    <t xml:space="preserve">gg) parecer de Laudo Pericial ou Parecer Técnico Pericial; </t>
  </si>
  <si>
    <t>hh) relatório de pesquisa desenvolvida, devidamente aprovado e registrado pelas instâncias competentes da UFOB;</t>
  </si>
  <si>
    <t xml:space="preserve">ii) outra produção relevante. </t>
  </si>
  <si>
    <t>pontos por autoria ou coautoria</t>
  </si>
  <si>
    <t>ponto por autoria ou coautoria</t>
  </si>
  <si>
    <t>pontos por premiação</t>
  </si>
  <si>
    <t>pontos por comenda</t>
  </si>
  <si>
    <t>pontos por autoria</t>
  </si>
  <si>
    <t>pontos por vínculo</t>
  </si>
  <si>
    <t>pontos por tradução</t>
  </si>
  <si>
    <t>pontos por item</t>
  </si>
  <si>
    <t>pontos por manutenção</t>
  </si>
  <si>
    <t>pontos por produção</t>
  </si>
  <si>
    <t>ponto por participação</t>
  </si>
  <si>
    <t>ponto por pôster ou trabalho</t>
  </si>
  <si>
    <t>pontos por patente</t>
  </si>
  <si>
    <t>pontos por parecer</t>
  </si>
  <si>
    <t>pontos por relatório</t>
  </si>
  <si>
    <t>ponto por produção</t>
  </si>
  <si>
    <t>j) autoria ou coautoria de livro em 1ª edição, contendo ISBN ou  ISSN, publicado por editora universitária com Conselho Editorial e catálogo de publicações;</t>
  </si>
  <si>
    <t>ponto por item</t>
  </si>
  <si>
    <t>pontos por cultivar ou indicação geográfica</t>
  </si>
  <si>
    <t>a) coordenação de ação de extensão, devidamente cadastrada no Órgão de Gestão de Extensão e Cultura, com duração de 24 (vinte e quatro) meses;</t>
  </si>
  <si>
    <t>b) participação em ação de extensão, devidamente cadastrada no Órgão de Gestão de Extensão e Cultura, com duração de 24 (vinte e quatro) meses, exceto se na condição de coordenador(a) ou vice-coordenador(a);</t>
  </si>
  <si>
    <t xml:space="preserve">c) coordenação ou vice-coordenação de proposta de extensão aprovada e contemplada com recursos financeiros em editais externos à UFOB, no interstício avaliado; </t>
  </si>
  <si>
    <t xml:space="preserve">d) colaboração em proposta de extensão aprovada e contemplada com recursos financeiros em editais externos à UFOB, no interstício avaliado; </t>
  </si>
  <si>
    <t xml:space="preserve">e) coordenação ou vice-coordenação de proposta de extensão aprovada e contemplada com recursos financeiros em editais da UFOB, no interstício avaliado; </t>
  </si>
  <si>
    <t>f) colaboração em proposta de extensão aprovada e contemplada com recursos financeiros em editais da UFOB, no interstício avaliado;</t>
  </si>
  <si>
    <t xml:space="preserve">i) revisão, parecer técnico ou análise de material didático a pedido de revista científica, órgão de fomento ou editora vinculada à extensão; </t>
  </si>
  <si>
    <t xml:space="preserve">j) coordenação de ações de extensão devidamente cadastradas no Órgão de Gestão da Extensão da UFOB, finalizada, e com carga horária de pelo menos 100 (cem) horas; </t>
  </si>
  <si>
    <t xml:space="preserve">k) participação em ações de extensão devidamente cadastradas no Órgão de Gestão da Extensão da UFOB, finalizada, e com carga horária de pelo menos 100 (cem) horas, exceto coordenção; </t>
  </si>
  <si>
    <t>l) coordenação de ações de extensão devidamente cadastradas no Órgão de Gestão da Extensão da UFOB, finalizada, e com carga horária entre 50 (cinquenta) e 99 (noventa e nove) horas;</t>
  </si>
  <si>
    <t>m) participação em ações de extensão devidamente cadastradas no Órgão de Gestão da Extensão da UFOB, finalizada, e com carga horária entre 50 (cinquenta) e 99 (noventa e nove) horas, exceto coordenação;</t>
  </si>
  <si>
    <t>n) coordenação de ações de extensão devidamente cadastradas no Órgão de Gestão da Extensão da UFOB, finalizada, e com carga horária até 49 (quarenta e nove) horas;</t>
  </si>
  <si>
    <t xml:space="preserve">o) participação em ações de extensão devidamente cadastradas no Órgão de Gestão da Extensão da UFOB, finalizada, e com carga horária até 49 (quarenta e nove) horas, exceto coordenação; </t>
  </si>
  <si>
    <t xml:space="preserve">p) ação de extensão devidamente cadastrada no Órgão de Gestão da Extensão da UFOB, finalizada, cujo o público atingido foi superior a 80% (oitenta por cento) do programado; </t>
  </si>
  <si>
    <t>q) ação de extensão devidamente cadastrada no Órgão de Gestão da Extensão da UFOB, finalizada, cujo o público atingido foi entre 50% (cinquenta por cento) e 79% (setenta e nove por cento) do programado;</t>
  </si>
  <si>
    <t xml:space="preserve">r) ação de extensão devidamente cadastradas no Órgão de Gestão da Extensão da UFOB, finalizada, cujo o público atingido foi inferior a 50% (cinquenta por cento) do programado; </t>
  </si>
  <si>
    <t>s) registro de estudantes como equipe executora em projetos de extensão devidamente cadastrados Órgão de Gestão da Extensão da UFOB.</t>
  </si>
  <si>
    <t>pontos por participação</t>
  </si>
  <si>
    <t>pontos por colaboração</t>
  </si>
  <si>
    <t>ponto para cada 1 (uma) hora de serviço prestado</t>
  </si>
  <si>
    <t>ponto por ação</t>
  </si>
  <si>
    <t>ponto para cada grupo de 10 (dez) estudantes</t>
  </si>
  <si>
    <t>pontos por coordena-ção</t>
  </si>
  <si>
    <t>pontos por coordena-ção ou vice-coordena-ção</t>
  </si>
  <si>
    <t>ponto por coordena-ção</t>
  </si>
  <si>
    <t>a) coordenação de projeto vigente, aprovado com fomento por agência de financiamento, em editais externos à UFOB, cadastrado no Órgão de Gestão de Pesquisa, Criação e Inovação;</t>
  </si>
  <si>
    <t xml:space="preserve">b) participação em projeto vigente, aprovado com fomento por agência de financiamento, em editais externos à UFOB, cadastrado no Órgão de Gestão de Pesquisa, Criação e Inovação; </t>
  </si>
  <si>
    <t xml:space="preserve">c) coordenação de projeto vigente, aprovado em editais da UFOB, cadastrado no Órgão de Gestão de Pesquisa, Criação e Inovação; </t>
  </si>
  <si>
    <t xml:space="preserve">d) participação em projeto vigente, aprovado em editais da UFOB, cadastrado no Órgão de Gestão de Pesquisa, Criação e Inovação; </t>
  </si>
  <si>
    <t xml:space="preserve">e) coordenação de projeto vigente, cadastrado no Órgão de Gestão de Pesquisa, Criação e Inovação da UFOB, exceto os pontuados nas alíneas anteriores; </t>
  </si>
  <si>
    <t xml:space="preserve">f) participação em projeto vigente, cadastrado no Órgão de Gestão de Pesquisa, Criação e Inovação da UFOB, exceto os pontuados nas alíneas anteriores; </t>
  </si>
  <si>
    <t xml:space="preserve">g) liderança de Grupo de Pesquisa no âmbito da UFOB. </t>
  </si>
  <si>
    <t>pontos por liderança</t>
  </si>
  <si>
    <t>a) exercício do cargo de reitor(a);</t>
  </si>
  <si>
    <t xml:space="preserve">b) exercício do cargo de vice-reitor(a) ou pró-reitor(a); </t>
  </si>
  <si>
    <t xml:space="preserve">c) exercício do cargo de chefe de gabinete do(a) reitor(a); </t>
  </si>
  <si>
    <t xml:space="preserve">d) exercício do cargo de diretor(a) de unidade universitária; </t>
  </si>
  <si>
    <t xml:space="preserve">e) exercício do cargo de superintendente no âmbito da UFOB; </t>
  </si>
  <si>
    <t xml:space="preserve">f) exercício do cargo de coordenador(a) do Órgão de Gestão do Planejamento Acadêmico da Unidade; </t>
  </si>
  <si>
    <t xml:space="preserve">g) exercício do cargo de coordenador(a) de curso de graduação ou pós-graduação; </t>
  </si>
  <si>
    <t xml:space="preserve">h) exercício do cargo de presidente da Comissão Permanente de Pessoal Docente - CPPD; </t>
  </si>
  <si>
    <t xml:space="preserve">i) exercício de cargo de direção, nível CD-3 ou CD-4, no âmbito da Administração Central, não descrito nos casos acima; </t>
  </si>
  <si>
    <t xml:space="preserve">j) exercício como ocupante de cargo de direção, coordenação e assessoramento em órgãos dos Ministérios da Educação, da Cultura e da Ciência, Tecnologia e Inovação, e demais Órgãos Federais; </t>
  </si>
  <si>
    <t xml:space="preserve">k) exercício do cargo de vice-coordenador(a) do Órgão de Gestão do Planejamento Acadêmico da Unidade; </t>
  </si>
  <si>
    <t xml:space="preserve">l) exercício do cargo de vice-coordenador(a) de curso de graduação ou pós-graduação; </t>
  </si>
  <si>
    <t xml:space="preserve">m) exercício do cargo de vice-presidente da CPPD; </t>
  </si>
  <si>
    <t xml:space="preserve">n) exercício do cargo de presidente da Comissão Própria de Avaliação - CPA, Comissão de Ética e Comitê de Ética; </t>
  </si>
  <si>
    <t xml:space="preserve">o) exercício de função administrativa, nível FG, no âmbito da Administração Central, não descrita nos casos acima; </t>
  </si>
  <si>
    <t xml:space="preserve">p) exercício do cargo de vice-presidente da Comissão Própria de Avaliação - CPA, Comissão de Ética e Comitê de Ética; </t>
  </si>
  <si>
    <t xml:space="preserve">q) exercício do cargo de presidente de Conselhos, no âmbito da UFOB, exceto se representante nato; </t>
  </si>
  <si>
    <t xml:space="preserve">r) coordenação ou sub-coordenação de Programas ou Projetos Institucionais, como Programa Institucional de Bolsas de Iniciação à Docência - PIBID, Idioma sem Fronteira - IsF, Programa de Educação Tutorial - PET ou similar; </t>
  </si>
  <si>
    <t xml:space="preserve">s) exercício de função administrativa, nível FG ou designado por portaria, no âmbito das unidades universitárias, não descrita nos casos acima. </t>
  </si>
  <si>
    <t>a) membro de colegiado de curso de graduação e pós-graduação;</t>
  </si>
  <si>
    <t>membro titular</t>
  </si>
  <si>
    <t>membro suplente</t>
  </si>
  <si>
    <t xml:space="preserve">b) representação como coordenador(a) de núcleo docente, no âmbito do Órgão de Gestão do núcleo acadêmico; </t>
  </si>
  <si>
    <t xml:space="preserve">c) representação como vice-coordenador(a) de núcleo docente, no âmbito do Órgão de Gestão do Planejamento Acadêmico da Unidade; </t>
  </si>
  <si>
    <t xml:space="preserve">d) representação em Núcleo Docente Estruturante de curso; </t>
  </si>
  <si>
    <t>e) exercício do cargo de representação dos docentes no Conselho Diretor do Centro;</t>
  </si>
  <si>
    <t>f) membro da CPPD;</t>
  </si>
  <si>
    <t>g) membro da Comissão Própria de Avaliação, Comissão de Ética e Comitê de Ética;</t>
  </si>
  <si>
    <t>h) membro do Conselho de Curadores;</t>
  </si>
  <si>
    <t>i) representação dos docentes nos conselhos superiores deliberativos;</t>
  </si>
  <si>
    <t>j) participação em Diretoria da Seção-Sindical/ Associação de Professores da UFOB (nível local) ou do Sindicato Nacional dos Docentes (nível nacional);</t>
  </si>
  <si>
    <t>k) representação em conselhos de Órgãos dos Ministérios da Educação, da Cultura e da Ciência, Tecnologia e Inovação e demais Órgãos federais;</t>
  </si>
  <si>
    <t>l) atuação como representante da UFOB em comitês, colegiados, conselhos ou similares em âmbitos municipais ou estaduais, com participação efetiva declarada pelo órgão;</t>
  </si>
  <si>
    <t xml:space="preserve">m) participação em comissão de sindicância acusatória ou processo administrativo disciplinar; </t>
  </si>
  <si>
    <t xml:space="preserve">n) participação em comissão de sindicância investigativa ou patrimonial e similares; </t>
  </si>
  <si>
    <t>o) outras representações, devidamente autorizadas pela UFOB;</t>
  </si>
  <si>
    <t xml:space="preserve">p) participação como parecerista em avaliação de desempenho em estágio probatório ou para fins de progressão ou promoção; </t>
  </si>
  <si>
    <t xml:space="preserve">q) editor chefe de revista científica indexada; </t>
  </si>
  <si>
    <t xml:space="preserve">r) editor associado ou parte do corpo editorial de revista científica indexada. </t>
  </si>
  <si>
    <t>ponto por mês de atuação</t>
  </si>
  <si>
    <t>ponto por representa-ção</t>
  </si>
  <si>
    <t>da pontua-ção total necessária, por mês de exercício do cargo</t>
  </si>
  <si>
    <t>da pontua-ção total necessária, por mês de exercício</t>
  </si>
  <si>
    <t>da pontua-ção total necessária, por mês de exercício da função</t>
  </si>
  <si>
    <r>
      <t>da pontua-ção total necessária, por mês de coordena-ção ou sub-</t>
    </r>
    <r>
      <rPr>
        <sz val="11"/>
        <color theme="1"/>
        <rFont val="Aptos Narrow"/>
        <family val="2"/>
        <scheme val="minor"/>
      </rPr>
      <t>coordena-ção</t>
    </r>
  </si>
  <si>
    <t>ponto por mês de re-presentação</t>
  </si>
  <si>
    <t>pontos por mês de re-presentação</t>
  </si>
  <si>
    <t>Quantidade apresentada</t>
  </si>
  <si>
    <t>Nº do doc. comprob.</t>
  </si>
  <si>
    <t>Pontuação solicitada</t>
  </si>
  <si>
    <t>Quantidade reconhecida</t>
  </si>
  <si>
    <t>Pontuação reconhecida</t>
  </si>
  <si>
    <t>g) serviço prestado à co-munidade, na forma de palestra, conferência, atividade artística e cul-tural relacionada à área de atuação do docente, devidamente aprovado pelos órgãos competen-tes e registrado junto ao Órgão de Gestão de Ex-tensão e Cultura, confor-me legislação vigente;</t>
  </si>
  <si>
    <t xml:space="preserve">h) serviço prestado à co-munidade, no âmbito de projetos institucionais de ensino, pesquisa e exten-são ou por colaboração esporádica de natureza científica ou tecnológica em assuntos de especia-lidade do docente, inclu-sive em polos de inovação tecnológica, na área de a-tuação do docente, devi-damente aprovado pelos órgãos competentes e ca-dastrado junto ao Órgão de Gestão de Extensão e Cultura, conforme legislação vigente; </t>
  </si>
  <si>
    <t>da pontua-ção total ne-cessária, por mês de repre-sentação</t>
  </si>
  <si>
    <t>da pontua-ção total necessária, por mês de participação</t>
  </si>
  <si>
    <t>RESUMO</t>
  </si>
  <si>
    <t>Elementos de avaliação</t>
  </si>
  <si>
    <t>Pontuação total nos elementos avaliados</t>
  </si>
  <si>
    <t>Assinatura da(o) solicitante:</t>
  </si>
  <si>
    <t>Uso para atividades realizadas entre 15/09/2022 e 31/08/2023, de acordo com a Resolução CGAG/CONSUNI/UFOB nº 004/2021.</t>
  </si>
  <si>
    <t>I - atividades de ensino na educação superior, conforme legislação vigente que trata das diretrizes e bases da educação nacional, assim compreendidas aquelas formalmente incluídas nos planos de integralização curricular dos cursos de graduação e pós-graduação da UFOB</t>
  </si>
  <si>
    <t>II - desempenho didático, avaliado com a participação do corpo estudantil</t>
  </si>
  <si>
    <t>III - orientação de estudantes de mestrado e Doutorado, de monitores, estagiários ou bolsistas institucionais, bem como de estudantes em seus trabalhos de conclusão de curso</t>
  </si>
  <si>
    <t>IV - participação em bancas examinadoras de monografia, de dissertações, de teses e de concurso público</t>
  </si>
  <si>
    <t>V - cursos ou estágios de aperfeiçoamento, especialização e atualização, bem como obtenção de créditos e títulos de pós-graduação stricto sensu</t>
  </si>
  <si>
    <t>VI - produção científica, de inovação, técnica ou artística provenientes de atividades de ensino, pesquisa ou extensão</t>
  </si>
  <si>
    <t>VII - atividades de extensão com a comunidade, de ações, cursos e serviços aprovados e cadastrados pelas instâncias competentes da UFOB</t>
  </si>
  <si>
    <t>VIII - atividades de pesquisa, relacionadas a projetos de pesquisa aprovados e cadastrados pelas instâncias competentes da UFOB</t>
  </si>
  <si>
    <t>IX - exercício de funções de direção, coordenação, assessoramento, chefia e assistência na UFOB ou em órgãos dos Ministérios da Educação, da Cultura e da Ciência, Tecnologia e Inovação, ou outro relacionado à área de atuação do docente</t>
  </si>
  <si>
    <t>X - atividades de representação, compreendendo a participação em órgãos colegiados na UFOB ou em órgão dos Ministérios da Educação, da Cultura e da Ciência, Tecnologia e Inovação, ou outro relacionado à área de atuação do docente, na condição de indicados ou eleitos</t>
  </si>
  <si>
    <t>I - atividades de ensino na educação superior na UFOB ou em outras IES públicas, neste caso, aprovada pelo Consuni ou por instância competente com delegação e sem percepção de remuneração adicional</t>
  </si>
  <si>
    <t>c) turma supervisionada em estágio curricular ou residência acadêmico-profissional.</t>
  </si>
  <si>
    <t>ponto por turma pervisionada</t>
  </si>
  <si>
    <t>II - desempenho didático</t>
  </si>
  <si>
    <t xml:space="preserve">a) avaliação semestral aplicada aos estudantes regularmente matriculados, conforme critérios estabelecidos pela UFOB, em instrumento próprio. </t>
  </si>
  <si>
    <t>ponto por se-mestre em que for com-provado re-sultado posi-tivo, conside-rando-se a moda amos-tral das ava-liações se-mestrais do solicitante como refe-rência da tendência estatística.</t>
  </si>
  <si>
    <t>III – orientação de estudantes na UFOB ou, no caso de orientação em outras IES públicas, aprovada pelo Consuni ou por instância competente com delegação</t>
  </si>
  <si>
    <t>b)  co-orientação de estudante em Trabalho de Conclusão de Curso de Graduação, curso de Pós-Graduação Lato Sensu ou em Estágio Curricular de Curso de Graduação;</t>
  </si>
  <si>
    <t>ponto por estudante, até o limite máximo de 1,5 ponto</t>
  </si>
  <si>
    <t>a) orientação de estudante em Trabalho de Conclusão de Curso de Graduação, curso de Pós-Graduação Lato Sensu ou em Estágio Curricular e Extracurricular de Curso de Graduação;</t>
  </si>
  <si>
    <t>ponto por estudante, até o limite máximo de 3,6 pontos</t>
  </si>
  <si>
    <t>ponto para cada 1 (uma) hora-aula, até o limite máximo de 6,0 pontos</t>
  </si>
  <si>
    <t xml:space="preserve">c) orientação de estudante, bolsista ou voluntário, em programa Institucional de Bolsa de Iniciação Científica, Iniciação Tecnológica, Iniciação à Extensão, Monitoria Institucional ou Similar; </t>
  </si>
  <si>
    <t>ponto por estudante por mês de coorienta-ção</t>
  </si>
  <si>
    <t xml:space="preserve">f) orientação para cada grupo de 4 estudantes em Programa Institucional de Bolsa de Iniciação à Docência, Programa de Educação Tutorial, Programa de Educação pelo Trabalho ou equivalente; </t>
  </si>
  <si>
    <t>ponto por mês de orientação de cada grupo de 4 (quatro) estudantes</t>
  </si>
  <si>
    <t>g) acompanhamento efetivo a grupo de estudantes em orientação acadêmica, conforme normatização específica da UFOB;</t>
  </si>
  <si>
    <t>d) co-orientação de estu-dante, bolsista ou volun-tário, em programa Ins-titucional de Bolsa de Ini-ciação Científica, Inicia-ção Tecnológica, Inicia-ção à Extensão ou Similar;</t>
  </si>
  <si>
    <t>e) orientação de estudan-te vinculado à projeto de pesquisa, extensão ou monitoria de ensino, devidamente aprovado e cadastrado pela UFOB, exceto se contabilizado nos itens anteriores;</t>
  </si>
  <si>
    <t>ponto por mês de acompanhamento</t>
  </si>
  <si>
    <t>IV - participação em bancas examinadoras</t>
  </si>
  <si>
    <t>a)  participação em banca examinadora de trabalho de conclusão de curso de graduação ou pós-graduação lato sensu, exceto na qualidade de orientador ou de co-orientador;</t>
  </si>
  <si>
    <t>ponto para cada parti-cipação, até o limite máximo de 2 pontos</t>
  </si>
  <si>
    <t>b) participação em banca examinadora de qualificação de mestrado, exceto na qualidade de orientador ou de co-orientador;</t>
  </si>
  <si>
    <t>h) participação em banca examinadora em concursos diferentes dos descritos acima, no âmbito das IES.</t>
  </si>
  <si>
    <t>V - cursos ou estágios de aperfeiçoamento, especialização e atualização, bem como obtenção de créditos e títulos de pós-graduação stricto sensu, exceto quando contabilizados para fins de promoção acelerada</t>
  </si>
  <si>
    <t>a) curso ou estágio de aperfeiçoamento, especialização e atualização, devidamente autorizado pela UFOB, caso necessário, exceto pós-doutorado;</t>
  </si>
  <si>
    <t>ponto por hora certificada ou declarada, até o limite de 6 pontos</t>
  </si>
  <si>
    <t>c) hora-aula cursada em curso de pós-graduação stricto sensu, como estudante regular, devidamente autorizado pela UFOB no Plano de Qualificação Docente, exceto se o curso foi concluído durante o interstício avaliado;</t>
  </si>
  <si>
    <t>b) afastamento para dedicação a estágio de pós-doutoramento ou missão científica devidamente autoriza-do(a) pela UFOB no Plano de Qualificação Docente;</t>
  </si>
  <si>
    <t>VI - produção científica, de inovação, técnica ou artística, relacionada à atividade desenvolvida na área de atuação do docente</t>
  </si>
  <si>
    <t>a) autoria ou co-autoria de artigo publicado em periódico ou produção artística, Qualis ou Qualis Artístico nos estratos A1, A2 ou B1;</t>
  </si>
  <si>
    <t>b) autoria ou co-autoria de artigo publicado em periódico ou produção artística Qualis ou Qualis Artístico nos estratos B2, B3 e B4;</t>
  </si>
  <si>
    <t>d) autoria ou co-autoria de trabalho completo ou resumo expandido publicado em anais/livro de resumos de evento nacional;</t>
  </si>
  <si>
    <t>ponto por autoria ou coautoria, até o limite máximo de 4 pontos</t>
  </si>
  <si>
    <t>e) autoria ou co-autoria de trabalho completo ou resumo expandido publicado em anais/livro de resumos de evento internacional;</t>
  </si>
  <si>
    <t>f) autoria ou co-autoria de resumo publicado em anais/livro de resumos de evento nacional;</t>
  </si>
  <si>
    <t>ponto por autoria ou coautoria, até o limite máximo de 1 ponto</t>
  </si>
  <si>
    <t>c) autoria ou co-autoria de artigo publicado em pe-riódico ou produção artís-tica Qualis ou Qualis Artís-tico nos estratos B5 e C;</t>
  </si>
  <si>
    <t>h) premiação de trabalho científico ou artístico emitido por entidade científica, artística ou cultural;</t>
  </si>
  <si>
    <t>i) premiação de trabalho científico ou artístico emitido em congressos, encontros ou similares;</t>
  </si>
  <si>
    <t>j) comenda advinda do exercício de atividades acadêmicas;</t>
  </si>
  <si>
    <t>g) autoria ou co-autoria de resumo publicado em anais/livro de resumos de evento internacional;</t>
  </si>
  <si>
    <t>ponto por autoria ou coautoria, até o limite máximo de 1,5 ponto</t>
  </si>
  <si>
    <t>k) autoria ou co-autoria de livro em 1ª edição, contendo ISBN ou ISSN, com no mínimo 50 páginas, publicado por editora universitária filiada à ABEU ou por editora com Conselho Editorial e catálogo de publicações;</t>
  </si>
  <si>
    <t>l) autoria ou co-autoria de revisão ou nova edição de livro, contendo ISBN ou ISSN, com no mínimo 50 páginas, publicado por editora universitária filiada à ABEU ou por editora com Conselho Editorial e catálogo de publicações;</t>
  </si>
  <si>
    <t>m)  autoria ou co-autoria de capítulo de livro, em 1ª edição, contendo ISBN ou ISSN, publicado por editora universitária filiada à ABEU ou por editora com Conselho Editorial e catálogo de publicações;</t>
  </si>
  <si>
    <t>n) autoria ou co-autoria de revisão ou nova edição de capítulo de livro, contendo ISBN ou ISSN, com no mínimo 50 páginas, publicado por editora universitária filiada à ABEU ou por editora com Conselho Editorial e catálogo de publicações;</t>
  </si>
  <si>
    <t>o) autoria ou co-autoria de livro, em 1ª edição ou revisão, contendo ISBN ou ISSN, com no mínimo 50 páginas, publicado por editora não enquadrada nos itens anteriores;</t>
  </si>
  <si>
    <t>p) autoria ou co-autoria de livro ou capítulo de livro, em 1ª edição ou revisão, contendo ISBN ou ISSN, publicado por editora não enquadrada nos itens anteriores;</t>
  </si>
  <si>
    <t>r)  vínculo como interprete ou produtor de obra com ISRC;</t>
  </si>
  <si>
    <t>q) autoria de obra com ISRC (International Stan-dard Recording Code);</t>
  </si>
  <si>
    <t>s) tradução de livro publicado, com no mínimo 50 páginas, relacionado à área de atuação do docente, contendo ISBN ou ISSN, publicado por editora universitária filiada à ABEU ou por editora com Conselho Editorial e catálogo de publicações;</t>
  </si>
  <si>
    <t>t)   tradução de capítulo de livro publicado, contendo ISBN ou ISSN, publicado por editora universitária filiada à ABEU ou por editora com Conselho Editorial e catálogo de publicações;</t>
  </si>
  <si>
    <t>u) tradução de artigo publicado;</t>
  </si>
  <si>
    <t>ponto por vínculo</t>
  </si>
  <si>
    <t>v) prefácio, posfácio, introdução ou apresentação de obra;</t>
  </si>
  <si>
    <t>pontos por item, até o limite máximo de 0,6 ponto</t>
  </si>
  <si>
    <t>y) manutenção de obra artística, referente a produtos conservados ou restaurados, seja em papel, vídeo, tela, meio digital ou outros;</t>
  </si>
  <si>
    <t>z) produção de maquete, certificada, que tenha sido realizada como produção técnica proveniente de atividades de pesquisa e desenvolvimento;</t>
  </si>
  <si>
    <t>x) autoria de cartas, mapas ou outros produtos cartográficos, provenientes atividades de pesquisa e desenvolvimento.</t>
  </si>
  <si>
    <t>ponto por autoria, até o limite máximo de 1,0 ponto</t>
  </si>
  <si>
    <t>w) software, marca, cul-tivar, produto, processo, desenho industrial ou técnica de transforma-ção envolvendo bens e/ou serviços em que foram incluídas atividades de pesquisa e desenvolvimento, devidamente registrado;</t>
  </si>
  <si>
    <t>dd) pôster ou trabalho apresentado em sessão coordenada de caráter técnico-científico em evento internacional;</t>
  </si>
  <si>
    <t>ee) pôster ou trabalho apresentado em sessão coordenada de caráter técnico-científico em evento, exceto internacional;</t>
  </si>
  <si>
    <t>aa) participação em programas de rádio ou TV, na forma de entrevista, mesa redonda e comentários;</t>
  </si>
  <si>
    <t>ponto por participa-ção, até o li-mite máximo de 0,5 ponto</t>
  </si>
  <si>
    <t>bb) mini-curso, palestra, mesa-redonda ou curso de caráter técnico-científico ministrado em evento internacional;</t>
  </si>
  <si>
    <t>pontos por item, até o limite máximo de 3,0 pontos</t>
  </si>
  <si>
    <t>cc) mini-curso, palestra, mesa-redonda ou curso de caráter técnico-científico ministrado em eventos, exceto internacionais;</t>
  </si>
  <si>
    <t>pontos por item, até o limite máximo de 1,0 ponto</t>
  </si>
  <si>
    <t>ff) patente concedida a processo ou técnica de transformação envolvendo bens e/ou serviços em que foram incluídas atividades de pesquisa e desenvolvimento;</t>
  </si>
  <si>
    <t>gg) relatório de pesquisa desenvolvida e devidamente aprovado e registrado pelas instâncias competentes da UFOB;</t>
  </si>
  <si>
    <t>hh) outra produção relevante.</t>
  </si>
  <si>
    <t>ponto por produção, até o limite de 2,0 pontos.</t>
  </si>
  <si>
    <t>ponto para cada parti-cipação, até o limite máximo de 1,0 ponto</t>
  </si>
  <si>
    <t>VII - atividade de extensão à comunidade, de cursos e de serviços</t>
  </si>
  <si>
    <t>a) coordenação de ação de extensão, devidamente cadastrada no Órgão de Gestão de Extensão e Cultura, com duração de até 60 horas;</t>
  </si>
  <si>
    <t>c) coordenação de ação de extensão, devidamente cadastrada no Órgão de gestão de Extensão e Cultura, com duração de 61 até 180 (cento e oitenta) horas;</t>
  </si>
  <si>
    <t>b) participação como membro de equipe de ação de extensão, devidamente cadastrada no Órgão de gestão de Extensão e Cultura, com duração de até 60 horas, exceto se na condição de coordenador ou vice-coordenador;</t>
  </si>
  <si>
    <t>d) participação em ação de extensão, devidamente cadastrada no Órgão de gestão de Extensão e Cultura, com duração de 61 até 180 horas, exceto se na condição de coordenador ou vice coordenador;</t>
  </si>
  <si>
    <t>e) coordenação de ação de extensão, devidamen-te cadastrada no Órgão de gestão de Extensão e Cultura, com duração superior a 180 horas;</t>
  </si>
  <si>
    <t>f) participação em ação de extensão, devidamen-te cadastrada no Órgão de gestão de Extensão e Cul-tura, com duração supe-rior a 180 horas, exceto se na condição de coordena-dor ou vice coordenador;</t>
  </si>
  <si>
    <t>g) coordenação ou vice-coordenação de proposta de extensão aprovada e contemplada com recursos financeiros em editais externos à UFOB, no interstício avaliado;</t>
  </si>
  <si>
    <t>h) colaboração em pro-posta de extensão apro-vada e contemplada com recursos financeiros em editais externos à UFOB, no interstício avaliado;</t>
  </si>
  <si>
    <t>ponto por colaboração</t>
  </si>
  <si>
    <t>i) coordenação ou vice-coordenação de proposta de extensão aprovada e contemplada com recursos financeiros em editais da UFOB, no interstício avaliado;</t>
  </si>
  <si>
    <t>j) colaboração em propos-ta de extensão aprovada e contemplada com recur-sos financeiros em editais da UFOB, no interstício avaliado;</t>
  </si>
  <si>
    <t>k) serviço prestado à co-munidade, na forma de palestra, conferência, atividade artística e cul-tural relacionada à área de atuação do docente, devidamente aprovado pelos órgãos competen-tes e registrado junto ao Órgão de Gestão de Exten-são e Cultura, conforme legislação vigente;</t>
  </si>
  <si>
    <t>ponto para cada hora de serviço prestado</t>
  </si>
  <si>
    <t>m) revisão, parecer técnico ou análise de material didático a pedido de revista científica, órgão de fomento ou editora.</t>
  </si>
  <si>
    <t>ponto por item, até o limite de 3,0 pontos</t>
  </si>
  <si>
    <t>ponto por hora de serviço prestado</t>
  </si>
  <si>
    <t>l) serviço prestado à co-munidade, no âmbito de projetos institucionais de ensino, pesquisa e exten-são ou por colaboração esporádica de natureza científica ou tecnológica em assuntos de especia-lidade do docente, inclu-sive em polos de inovação tecnológica, na área de atuação do docente, devi-damente aprovado pelos órgãos competentes e cadastrado junto ao Órgão de Gestão de Extensão e Cultura, conforme legislação vigente;</t>
  </si>
  <si>
    <t>VIII – atividade de pesquisa, relacionada a projetos de pesquisa, criação e inovação</t>
  </si>
  <si>
    <t>a) coordenação de projeto vigente, aprovado com fomento por agência de financiamento, em editais externos à UFOB, cadastrado no órgão de gestão de pesquisa, criação e inovação;</t>
  </si>
  <si>
    <t>b) participação em projeto vigente, aprovado com fomento por agência de financiamento, em editais externos à UFOB, cadastrado no órgão de gestão de pesquisa, criação e inovação;</t>
  </si>
  <si>
    <t>c) coordenação em projeto vigente, aprovado em editais da UFOB, cadastrado no órgão de gestão de pesquisa, criação e inovação;</t>
  </si>
  <si>
    <t>d) participação em projeto vigente, aprovado em editais da UFOB, cadastrado no órgão de gestão de pesquisa, criação e inovação;</t>
  </si>
  <si>
    <t>g) liderança de Grupo de Pesquisa no âmbito da UFOB.</t>
  </si>
  <si>
    <t>e) coordenação  de projeto vigente, cadas-trado no órgão de gestão de pesquisa, criação e inovação da UFOB, exceto os pontuados nas alíneas anteriores;</t>
  </si>
  <si>
    <t xml:space="preserve">ponto por coordena-ção </t>
  </si>
  <si>
    <t>f) participação em projeto vigente, cadas-trado no órgão de gestão de pesquisa, criação e inovação da UFOB, exceto os pontuados nas alíneas anteriores;</t>
  </si>
  <si>
    <t>IX – Exercício de funções de direção, vice-direção, coordenação, vice-coordenação, assessoramento e chefia</t>
  </si>
  <si>
    <t>f) exercício do cargo de vice-diretor de unidade universitária</t>
  </si>
  <si>
    <t>g) exercício do cargo de coordenador da Coordenação Geral dos Núcleos Docentes;</t>
  </si>
  <si>
    <t>h) exercício do cargo de coordenador de curso de graduação e/ou pós-graduação;</t>
  </si>
  <si>
    <t>i) exercício do cargo de presidente da CPPD;</t>
  </si>
  <si>
    <t>j) exercício de cargo de de direção, nível CD-3 ou CD-4, no âmbito da Administração Central, não descrito nos casos acima;</t>
  </si>
  <si>
    <t xml:space="preserve">k) ocupante de cargo de direção, coordenação e assessoramento em órgãos dos Ministérios da Educação, da Cultura e de Ciência, Tecnologia e Inovação; </t>
  </si>
  <si>
    <t>l) exercício do cargo de vice-coordenador da Coordenação Geral dos Núcleos Docentes;</t>
  </si>
  <si>
    <t>m) exercício do cargo de vice-coordenador de curso de graduação e/ou pós-graduação;</t>
  </si>
  <si>
    <t>n) exercício do cargo de vice-presidente da CPPD;</t>
  </si>
  <si>
    <t>o) exercício do cargo de presidente da Comissão Própria de Avaliação, Comissão de Ética e Comitê de Ética;</t>
  </si>
  <si>
    <t>p) exercício de função administrativa, nível FG, no âmbito da Administração Central, não descrita nos casos acima;</t>
  </si>
  <si>
    <t>q) exercício do cargo de vice-presidente da Comissão Própria de Avaliação, Comissão de Ética e Comitê de Ética;</t>
  </si>
  <si>
    <t>r) exercício do cargo de presidente de Conselhos, no âmbito da UFOB, exceto se representante nato;</t>
  </si>
  <si>
    <t>t) exercício de função administrativa, nível FG ou designado por portaria, no âmbito das unidades universitárias, não descrita nos casos acima.</t>
  </si>
  <si>
    <t>s) coordenação ou sub-coordenação de Programas ou Projetos Institucionais, como PIBID, IDIOMA SEM FRONTEIRAS, PET ou similar;</t>
  </si>
  <si>
    <t>X - Representação, exceto se contemplado no item anterior, sendo que, no caso de membro suplente, considerar um quarto da pontuação</t>
  </si>
  <si>
    <t>a) membro de colegiado de curso de graduação e pós-graduação, limitado a 2(dois) colegiados concomitantes;</t>
  </si>
  <si>
    <t>b) coordenador de núcleo docente, no âmbito da Coordenação Geral dos Núcleos Docentes;</t>
  </si>
  <si>
    <t>c) vice-coordenador de núcleo docente, no âmbito da Coordenação Geral dos Núcleos Docentes;</t>
  </si>
  <si>
    <t>d) membro de Núcleo Docente Estruturante de curso, limitado a 2 (dois) núcleos;</t>
  </si>
  <si>
    <t>e) representação dos docentes no conselho diretor do centro;</t>
  </si>
  <si>
    <t>g) membro da Comissão Própria de Avaliação, Comissão de Ética ou Comitê de Ética;</t>
  </si>
  <si>
    <t>ponto por mês de participação</t>
  </si>
  <si>
    <t>k) representação em conselhos de órgãos dos Ministérios da Educação, da Cultura e de Ciência, Tecnologia e Inovação;</t>
  </si>
  <si>
    <t>l) atuação semestral como representante da UFOB em comitês, colegiados, conselhos ou similares em âmbitos municipais e/ou estaduais, com participação efetiva declarada pelo órgão;</t>
  </si>
  <si>
    <t>ponto por semestre de atuação</t>
  </si>
  <si>
    <t>m) membro de comissão de sindicância acusatória ou processo adminis-trativo disciplinar;</t>
  </si>
  <si>
    <t>n) membro de comissão de sindicância investigativa ou patrimonial e similares;</t>
  </si>
  <si>
    <t>p) participação como parecerista em avaliação de desempenho em estágio probatório ou para fins de progressão ou promoção;</t>
  </si>
  <si>
    <t>q) editor chefe de revista científica indexada;</t>
  </si>
  <si>
    <t>r)  editor associado de revista científica indexada.</t>
  </si>
  <si>
    <t>ponto por participa-ção, até o limite máximo de 4,00 pontos</t>
  </si>
  <si>
    <t>o) outras representa-ções, devidamente autorizadas pela UFOB;</t>
  </si>
  <si>
    <t>b) horas-aula de atividades presenciais desenvolvidas durante a Escola de Estudos Temáticos;</t>
  </si>
  <si>
    <t>ponto por estudante supervisio-nado por semestre</t>
  </si>
  <si>
    <t>III - orientação de estudantes na UFOB ou, no caso de orientação em outras IES públicas, aprovada pela Unidade Universitária ou por instância competente com delegação</t>
  </si>
  <si>
    <t>a) orientação de estudante por mês em Trabalho de Conclusão de curso de graduação, curso de pós-graduação lato sensu ou em Estágio Curricular e Extracurricular de curso de graduação.</t>
  </si>
  <si>
    <t>b) co-orientação de estudante por mês em Trabalho de Conclusão de Curso de graduação, curso de pós-graduação lato sensu ou em Estágio Curricular de curso de graduação;</t>
  </si>
  <si>
    <t>c) orientação de estudante, bolsista ou voluntário, por mês, em programa Institucional de Bolsa de Iniciação Científica, Iniciação Tecnológica, Iniciação à Extensão, Monitoria Institucional ou Similar;</t>
  </si>
  <si>
    <t>d) co-orientação de estudante, bolsista ou voluntário, por mês, em programa Institucional de Bolsa de Iniciação Científica, Iniciação Tecnológica, Iniciação à Extensão ou Similar;</t>
  </si>
  <si>
    <t>e) orientação de estudante vinculado à projeto de pesquisa, extensão ou monitoria de ensino, devidamente aprovado e cadastrado pela UFOB, por mês, exceto se contabilizado nos itens anteriores.</t>
  </si>
  <si>
    <t>g) acompanhamento efetivo de estudante, por mês, em orientação acadêmica, conforme normatização específica da UFOB.</t>
  </si>
  <si>
    <t>f) orientação de estudan-te, por mês, em programa institucional de bolsa de iniciação à docência, programa de educação tutorial, programa de educação pelo trabalho ou equivalente.</t>
  </si>
  <si>
    <t>h) orientação de estudante, por mês, em curso de mestrado;</t>
  </si>
  <si>
    <t>i) co-orientação de estudante, por mês, em curso de mestrado;</t>
  </si>
  <si>
    <t>j) orientação de estudante, por mês, em curso de doutorado;</t>
  </si>
  <si>
    <t>k) co-orientação de estudante, por mês, em curso de doutorado;</t>
  </si>
  <si>
    <t>l) supervisão de estagiário em pós-doutoramento, por mês.</t>
  </si>
  <si>
    <t>a) participação em banca examinadora de trabalho de conclusão de curso de graduação ou pós-graduação lato sensu, exceto na qualidade de orientador ou de co-orientador.</t>
  </si>
  <si>
    <t>c) participação em banca examinadora de dissertação de mestrado, exceto na qualidade de orientador ou de co-orientador;</t>
  </si>
  <si>
    <t>d) participação em banca examinadora de qualificação de doutorado, exceto na qualidade de orientador ou de co-orientador;</t>
  </si>
  <si>
    <t>e) participação em banca examinadora de tese de doutorado, exceto na qualidade de orientador ou de co-orientador;</t>
  </si>
  <si>
    <t>f) participação em banca examinadora para concurso público para Professor do Magistério Superior;</t>
  </si>
  <si>
    <t>g) participação em banca examinadora para processo seletivo simplificado para o Professor do Magistério Superior;</t>
  </si>
  <si>
    <t>h) participação em banca examinadora em concursos e processos seletivos diferentes dos descritos acima no âmbito das IES.</t>
  </si>
  <si>
    <t xml:space="preserve">a) curso ou estágio de aperfeiçoamento, especialização, capacitação e atualização, devidamente autorizado pela UFOB, caso necessário, exceto pós-doutorado; </t>
  </si>
  <si>
    <t>b) afastamento para dedicação a estágio de pós-doutoramento ou missão científica devi-damente autorizado(a) pela UFOB no Plano de Qualificação Docente;</t>
  </si>
  <si>
    <t>g) conclusão de curso de doutorado.</t>
  </si>
  <si>
    <t>c) hora-aula cursada em curso de pós-graduação stricto sensu, como estudante regular, devidamente autorizado pela UFOB, exceto se o curso foi concluído durante o interstício avaliado;</t>
  </si>
  <si>
    <t>e) conclusão de curso de especialização;</t>
  </si>
  <si>
    <t>f) conclusão de curso de mestrado;</t>
  </si>
  <si>
    <t>Revogado pela Resolução CGAG/CONSUNI/UFOB nº 017/2023</t>
  </si>
  <si>
    <t>h) premiação de trabalho científico ou artístico emitido por entidade científica, artística ou cultural.</t>
  </si>
  <si>
    <t>k) autoria ou coautoria de livro em 1ª edição, contendo International Standard Book Number – ISBN (Número de Livro Padrão Internacional) ou International Standard Serial Number - ISSN (Número de Série Padrão Internacional), publicado por editora universitária com Conselho Editorial e catálogo de publicações.</t>
  </si>
  <si>
    <t>g) autoria ou coautoria de resumo publicado em anais/livro de resumos de evento internacional;</t>
  </si>
  <si>
    <t>f) autoria ou coautoria de resumo publicado em anais/livro de resumos de evento nacional;</t>
  </si>
  <si>
    <t>e) autoria ou coautoria de trabalho completo ou resumo expandido publicado em anais/livro de resumos de evento internacional;</t>
  </si>
  <si>
    <t>d) autoria ou coautoria de trabalho completo ou resumo expandido publicado em anais/livro de resumos de evento nacional;</t>
  </si>
  <si>
    <t>b) autoria ou coautoria de publicações em periódi-cos, em revistas indexa-das nacionalmente;</t>
  </si>
  <si>
    <t>c) Revogado pela Resolução CGAG/CONSUNI/UFOB nº 017/2023</t>
  </si>
  <si>
    <t>a) autoria ou coautoria de publicações em periódi-cos, em revistas indexa-das internacionalmente;</t>
  </si>
  <si>
    <t>l) autoria ou coautoria de revisão ou nova edição de livro, contendo ISBN ou ISSN, publicado por editora universitária com Conselho Editorial e catálogo de publicações;</t>
  </si>
  <si>
    <t>m) autoria ou coautoria de capítulo de livro, em 1ª edição, contendo ISBN ou ISSN, publicado por editora universitária com Conselho Editorial e catálogo de publicações;</t>
  </si>
  <si>
    <t>n) autoria ou coautoria de revisão ou nova edição de capítulo de livro, contendo ISBN ou ISSN, publicado por editora universitária com Conselho Editorial e catálogo de publicações;</t>
  </si>
  <si>
    <t>o) autoria ou coautoria de livro, em 1ª edição ou revisão, contendo ISBN ou ISSN, publicado por editora não enquadrada nos itens anteriores;</t>
  </si>
  <si>
    <t>r) vínculo como interprete ou produtor de obra com ISRC;</t>
  </si>
  <si>
    <t>p) autoria ou coautoria de livro ou capítulo de livro, em 1ª edição ou revisão, contendo ISBN ou ISSN, publicado por editora não enquadrada nos itens anteriores;</t>
  </si>
  <si>
    <t>s) tradução de livro publicado, relacionado à área de atuação do docente, contendo ISBN ou ISSN, publicado por editora universitária com Conselho Editorial e catálogo de publicações;</t>
  </si>
  <si>
    <t>t) tradução de capítulo de livro publicado, contendo ISBN ou ISSN, publicado por editora universitária com Conselho Editorial e catálogo de publicações;</t>
  </si>
  <si>
    <t>q) autoria de obra com ISRC (Código de Gravação Padrão Internacional);</t>
  </si>
  <si>
    <t>w) software, marca, cultivar, produto, processo, desenho industrial ou técnica de transformação envolvendo bens e/ou serviços em que foram incluídas atividades de pesquisa e desenvolvimento, devidamente registrado;</t>
  </si>
  <si>
    <t>z) produção de maquete ou coleções científicas, certificada, que tenha sido realizada como produção técnica proveniente de atividades de pesquisa e desenvolvimento;</t>
  </si>
  <si>
    <t>cc) mini-curso, palestra, mesa-redonda ou curso de caráter técnico-científico ministrado em eventos, exceto internacionais;</t>
  </si>
  <si>
    <t>hh) outra produção relevante.</t>
  </si>
  <si>
    <t>ff) patente concedida a processo ou técnica de transformação envolvendo bens e/ou serviços em que foram incluídas atividades de pesquisa e desenvolvimento;</t>
  </si>
  <si>
    <t>ff-A) parecer de Laudo Pericial ou Parecer Técnico Pericial;</t>
  </si>
  <si>
    <t>gg) relatório de pesquisa desenvolvida e devidamente aprovado e registrado pelas instâncias competentes da UFOB;</t>
  </si>
  <si>
    <t>ee) pôster ou trabalho apresentado em sessão coordenada de caráter técnico-científico em evento, exceto internacional;</t>
  </si>
  <si>
    <t>a) coordenação de ação de extensão, devidamente cadastrada no Órgão de Gestão de Extensão e Cultura, de caráter eventual;</t>
  </si>
  <si>
    <t>b) participação como membro de equipe de ação de extensão, devidamente cadastrada no Órgão de Gestão de Extensão e Cultura, de caráter eventual, exceto se na condição de coordenador(a) ou vice-coordenador(a);</t>
  </si>
  <si>
    <t>c) coordenação de ação de extensão, devidamente cadastrada no Órgão de Gestão de Extensão e Cultura, de caráter a longo prazo;</t>
  </si>
  <si>
    <t>d) participação em ação de extensão, devidamente cadastrada no Órgão de Gestão de Extensão e Cultura, de caráter a longo prazo, exceto se na condição de coordenador(a) ou vice-coordenador(a);</t>
  </si>
  <si>
    <t>h) colaboração em proposta de extensão aprovada e contemplada com recursos financeiros em editais externos à UFOB, no interstício avaliado;</t>
  </si>
  <si>
    <t>e) Revogado pela Resolu-ção CGAG/CONSUNI/ UFOB nº 017/2023;</t>
  </si>
  <si>
    <t>f) Revogado pela Resolu-ção CGAG/CONSUNI/ UFOB nº 017/2023;</t>
  </si>
  <si>
    <t>i) coordenação ou vice-coordenação de proposta de extensão aprovada e contemplada com recursos financeiros em editais da UFOB, no interstício avaliado;</t>
  </si>
  <si>
    <t>j) colaboração em proposta de extensão aprovada e contemplada com recursos financeiros em editais da UFOB, no interstício avaliado;</t>
  </si>
  <si>
    <t>k) serviço prestado à comunidade, na forma de palestra, conferência, atividade artística e cultural relacionada à área de atuação do docente, devidamente aprovado pelos órgãos competentes e registrado junto ao Órgão de Gestão de Extensão e Cultura, conforme legislação vigente;</t>
  </si>
  <si>
    <t>l) serviço prestado à comunidade, no âmbito de projetos institucionais de ensino, pesquisa e extensão ou por colaboração esporádica de natureza científica ou tecnológica em assuntos de especialidade do docente, inclusive em polos de inovação tecnológica, na área de atuação do docente, devidamente aprovado pelos órgãos compe-tentes e cadastrado junto ao Órgão de Gestão de Extensão e Cultura, conforme legislação vigente;</t>
  </si>
  <si>
    <t>b) participação em projeto vigente, aprovado com fomento por agência de financiamento, em editais externos à UFOB, cadastrado no órgão de gestão de pesquisa, criação e inovação;</t>
  </si>
  <si>
    <t>d) participação em projeto vigente, aprovado em editais da UFOB, cadastrado no órgão de gestão de pesquisa, criação e inovação;</t>
  </si>
  <si>
    <t>c) coordenação de projeto vigente, aprovado em editais da UFOB, cadastrado no órgão de gestão de pesquisa, criação e inovação;</t>
  </si>
  <si>
    <t>e) coordenação de projeto vigente, cadastrado no órgão de gestão de pesquisa, criação e inovação da UFOB, exceto os pontuados nas alíneas anteriores;</t>
  </si>
  <si>
    <t>f) participação em projeto vigente, cadastrado no órgão de gestão de pesquisa, criação e inovação da UFOB, exceto os pontuados nas alíneas anteriores;</t>
  </si>
  <si>
    <t>g) liderança de Grupo de Pesquisa no âmbito da UFOB.</t>
  </si>
  <si>
    <t>f) exercício do cargo de vice-diretor de unidade universitária;</t>
  </si>
  <si>
    <t>g) exercício do cargo de coordenador(a) do Órgão de Gestão do Planejamento Acadêmico da Unidade;</t>
  </si>
  <si>
    <t>h) exercício do cargo de coordenador de curso de graduação e/ou pós-graduação;</t>
  </si>
  <si>
    <t>i) exercício do cargo de presidente da CPPD;</t>
  </si>
  <si>
    <t>j) exercício de cargo de direção, nível CD-3 ou CD-4, no âmbito da Administração Central, não descrito nos casos acima;</t>
  </si>
  <si>
    <t>k) exercício de cargo de direção, coordenação e assessoramento em órgãos dos Ministérios da Educação, da Cultura e da Ciência, Tecnologia e Inovação, e demais Órgãos Federais;</t>
  </si>
  <si>
    <t>l) exercício do cargo de vice-coordenador(a) do Órgão de Gestão do Planejamento Acadêmico da Unidade;</t>
  </si>
  <si>
    <t>m) exercício do cargo de vice-coordenador de curso de graduação e/ou pós-graduação;</t>
  </si>
  <si>
    <t>n) exercício do cargo de vice-presidente da CPPD;</t>
  </si>
  <si>
    <t>o) exercício do cargo de presidente da Comissão Própria de Avaliação - CPA, Comissão de Ética e Comitê de Ética;</t>
  </si>
  <si>
    <t>p) exercício em função administrativa, nível FG, no âmbito da Administração Central, não descrita nos casos acima;</t>
  </si>
  <si>
    <t>r) exercício do cargo de presidente de Conselhos, no âmbito da UFOB, exceto se representante nato;</t>
  </si>
  <si>
    <t>s) coordenação ou sub-coordenação de Programas ou Projetos Institucionais, como PIBID, IDIOMA SEM FRONTEIRA, PET ou similar;</t>
  </si>
  <si>
    <t>t) exercício de função administrativa, nível FG ou designado por portaria, no âmbito das unidades universitárias, não descrita nos casos acima.</t>
  </si>
  <si>
    <t>e) representação dos docentes no Conselho Diretor do Centro;</t>
  </si>
  <si>
    <t>j) participação em Dire-toria da Seção-Sindical/ Associação de Profes-sores da UFOB (nível local) ou do Sindicato Nacional dos Docentes (nível nacional);</t>
  </si>
  <si>
    <t>l) representante da UFOB em comitês, colegiados, conselhos ou similares em âmbitos municipal ou estadual, com participação efetiva declarada pelo órgão;</t>
  </si>
  <si>
    <t xml:space="preserve">m) membro de comissão de sindicância acusatória ou processo administra-tivo disciplinar; </t>
  </si>
  <si>
    <t xml:space="preserve">n) membro de comissão de sindicância investigativa ou patrimonial e similares; </t>
  </si>
  <si>
    <t>ponto por re-presentação</t>
  </si>
  <si>
    <t xml:space="preserve">r) editor associado de revista científica indexada. </t>
  </si>
  <si>
    <r>
      <t xml:space="preserve">de mais de uma resolução, a saber: Resolução CGAG/CONSUNI/UFOB </t>
    </r>
    <r>
      <rPr>
        <b/>
        <sz val="12"/>
        <color theme="1"/>
        <rFont val="Aptos Narrow"/>
        <family val="2"/>
        <scheme val="minor"/>
      </rPr>
      <t>nº 004/2021</t>
    </r>
    <r>
      <rPr>
        <sz val="12"/>
        <color theme="1"/>
        <rFont val="Aptos Narrow"/>
        <family val="2"/>
        <scheme val="minor"/>
      </rPr>
      <t>, Resolução CGAG/</t>
    </r>
  </si>
  <si>
    <t>A seguir, são apresentados os períodos de vigência das resoluções supracitadas:</t>
  </si>
  <si>
    <r>
      <t xml:space="preserve">- </t>
    </r>
    <r>
      <rPr>
        <b/>
        <sz val="12"/>
        <color theme="1"/>
        <rFont val="Aptos Narrow"/>
        <family val="2"/>
        <scheme val="minor"/>
      </rPr>
      <t>Resolução CGAG/CONSUNI/UFOB nº 004/2021</t>
    </r>
    <r>
      <rPr>
        <sz val="12"/>
        <color theme="1"/>
        <rFont val="Aptos Narrow"/>
        <family val="2"/>
        <scheme val="minor"/>
      </rPr>
      <t xml:space="preserve">: </t>
    </r>
  </si>
  <si>
    <r>
      <t xml:space="preserve">- </t>
    </r>
    <r>
      <rPr>
        <b/>
        <sz val="12"/>
        <color theme="1"/>
        <rFont val="Aptos Narrow"/>
        <family val="2"/>
        <scheme val="minor"/>
      </rPr>
      <t>Resolução CGAG/CONSUNI/UFOB nº 017/2023</t>
    </r>
    <r>
      <rPr>
        <sz val="12"/>
        <color theme="1"/>
        <rFont val="Aptos Narrow"/>
        <family val="2"/>
        <scheme val="minor"/>
      </rPr>
      <t>:</t>
    </r>
  </si>
  <si>
    <r>
      <t xml:space="preserve">- </t>
    </r>
    <r>
      <rPr>
        <b/>
        <sz val="12"/>
        <color theme="1"/>
        <rFont val="Aptos Narrow"/>
        <family val="2"/>
        <scheme val="minor"/>
      </rPr>
      <t>Resolução CGAG/CONSUNI/UFOB nº 024/2025</t>
    </r>
    <r>
      <rPr>
        <sz val="12"/>
        <color theme="1"/>
        <rFont val="Aptos Narrow"/>
        <family val="2"/>
        <scheme val="minor"/>
      </rPr>
      <t>:</t>
    </r>
  </si>
  <si>
    <t xml:space="preserve">a partir de </t>
  </si>
  <si>
    <t>DADOS DA(O) SOLICITANTE - PREENCHIMENTO OBRIGATÓRIO:</t>
  </si>
  <si>
    <t>do nível I da Classe B para o nível II da Classe B</t>
  </si>
  <si>
    <r>
      <t xml:space="preserve">CONSUNI/UFOB </t>
    </r>
    <r>
      <rPr>
        <b/>
        <sz val="12"/>
        <color theme="1"/>
        <rFont val="Aptos Narrow"/>
        <family val="2"/>
        <scheme val="minor"/>
      </rPr>
      <t>nº 017/2023</t>
    </r>
    <r>
      <rPr>
        <sz val="12"/>
        <color theme="1"/>
        <rFont val="Aptos Narrow"/>
        <family val="2"/>
        <scheme val="minor"/>
      </rPr>
      <t xml:space="preserve"> e Resolução CGAG/CONSUNI/UFOB </t>
    </r>
    <r>
      <rPr>
        <b/>
        <sz val="12"/>
        <color theme="1"/>
        <rFont val="Aptos Narrow"/>
        <family val="2"/>
        <scheme val="minor"/>
      </rPr>
      <t>nº 024/2025</t>
    </r>
    <r>
      <rPr>
        <sz val="12"/>
        <color theme="1"/>
        <rFont val="Aptos Narrow"/>
        <family val="2"/>
        <scheme val="minor"/>
      </rPr>
      <t>.</t>
    </r>
  </si>
  <si>
    <t>3 - Ao solicitar a pontuação em cada atividade, preencher apenas os campos referentes à "quantidade</t>
  </si>
  <si>
    <t>apresentada", "nº do documento comprobatório" e "Observações do solicitante", quando for o caso.</t>
  </si>
  <si>
    <t>Os demais campos não devem ser editados, pois podem conter fórmulas e outras informações relevantes</t>
  </si>
  <si>
    <t>para o cálculo da pontuação.</t>
  </si>
  <si>
    <t>Natureza da solicitação</t>
  </si>
  <si>
    <t>Pontuação - Res_004_2021</t>
  </si>
  <si>
    <t>Pontuação - Res_017_2023</t>
  </si>
  <si>
    <t>Pontuação - Res_024_2025</t>
  </si>
  <si>
    <t>do nível II da Classe B para o nível III da Classe B</t>
  </si>
  <si>
    <t>do nível III da Classe B para o nível IV da Classe B</t>
  </si>
  <si>
    <t>da Classe A para o nível I da Classe B</t>
  </si>
  <si>
    <t>Pontuação mínima necessária, conforme normativa vigente à época:</t>
  </si>
  <si>
    <t>meses</t>
  </si>
  <si>
    <t>IDENTIFICAÇÃO DO SOLICITANTE</t>
  </si>
  <si>
    <t>RELATÓRIO DA AVALIAÇÃO DE DESEMPENHO - CLASSE  B</t>
  </si>
  <si>
    <t>Pontuação mínima necessária, ponderada pelo período avaliado em cada formulário:</t>
  </si>
  <si>
    <t>Resoluções utilizadas para a avaliação, considerando o interstício informado:</t>
  </si>
  <si>
    <t>Total de meses avaliado neste relatório:</t>
  </si>
  <si>
    <t>Considerando o relatório apresentado e os critérios definidos pelas resoluções supracitadas,</t>
  </si>
  <si>
    <t>DADOS DO(A) RELATOR(A) - PARA PREENCHIMENTO POSTERIOR:</t>
  </si>
  <si>
    <t>Nome Completo do(a) Relator(a)</t>
  </si>
  <si>
    <t>Nome do(a) Relator(a):</t>
  </si>
  <si>
    <r>
      <rPr>
        <b/>
        <sz val="12"/>
        <color rgb="FFFF0000"/>
        <rFont val="Aptos Narrow"/>
        <family val="2"/>
        <scheme val="minor"/>
      </rPr>
      <t>ATENÇÃO</t>
    </r>
    <r>
      <rPr>
        <sz val="12"/>
        <color rgb="FFFF0000"/>
        <rFont val="Aptos Narrow"/>
        <family val="2"/>
        <scheme val="minor"/>
      </rPr>
      <t>: As informações preenchidas a seguir serão incluídas nas demais abas desta planilha, não sendo</t>
    </r>
  </si>
  <si>
    <r>
      <rPr>
        <b/>
        <sz val="12"/>
        <color rgb="FFFF0000"/>
        <rFont val="Aptos Narrow"/>
        <family val="2"/>
        <scheme val="minor"/>
      </rPr>
      <t>ATENÇÃO</t>
    </r>
    <r>
      <rPr>
        <sz val="12"/>
        <color rgb="FFFF0000"/>
        <rFont val="Aptos Narrow"/>
        <family val="2"/>
        <scheme val="minor"/>
      </rPr>
      <t>: as informações a seguir deverão ser preenchidas posteriormente, pelo(a) relator(a), quando</t>
    </r>
  </si>
  <si>
    <t>for iniciada a análise da solicitação.</t>
  </si>
  <si>
    <r>
      <rPr>
        <b/>
        <sz val="12"/>
        <color theme="1"/>
        <rFont val="Aptos Narrow"/>
        <family val="2"/>
        <scheme val="minor"/>
      </rPr>
      <t>Número da portaria de nomeação</t>
    </r>
    <r>
      <rPr>
        <sz val="12"/>
        <color theme="1"/>
        <rFont val="Aptos Narrow"/>
        <family val="2"/>
        <scheme val="minor"/>
      </rPr>
      <t>:   Portaria</t>
    </r>
  </si>
  <si>
    <t>Sigla da Unidade</t>
  </si>
  <si>
    <t>CMB</t>
  </si>
  <si>
    <t>CMBJL</t>
  </si>
  <si>
    <t>CMLEM</t>
  </si>
  <si>
    <t>CMSMV</t>
  </si>
  <si>
    <t>CCBS</t>
  </si>
  <si>
    <t>CCET</t>
  </si>
  <si>
    <t>CEHU</t>
  </si>
  <si>
    <t>(preencher somente as células grifadas na cor azul)</t>
  </si>
  <si>
    <t>(preencher somente as células grifadas na cor verde)</t>
  </si>
  <si>
    <t>Informações adicionais, se necessário:</t>
  </si>
  <si>
    <t>000000/2026-00</t>
  </si>
  <si>
    <r>
      <t xml:space="preserve">Número do processo administrativo: </t>
    </r>
    <r>
      <rPr>
        <sz val="12"/>
        <color theme="1"/>
        <rFont val="Aptos Narrow"/>
        <family val="2"/>
        <scheme val="minor"/>
      </rPr>
      <t>23520.</t>
    </r>
  </si>
  <si>
    <t>Formulário específico para uso do(a) Relator(a)</t>
  </si>
  <si>
    <t>PARECER CONCLUSIVO DA AVALIAÇÃO DE DESEMPENHO - CLASSE  B</t>
  </si>
  <si>
    <t>Assunto:</t>
  </si>
  <si>
    <r>
      <rPr>
        <b/>
        <sz val="12"/>
        <color theme="1"/>
        <rFont val="Aptos Narrow"/>
        <family val="2"/>
        <scheme val="minor"/>
      </rPr>
      <t>Número de folhas do relatório apresentado pelo solicitante</t>
    </r>
    <r>
      <rPr>
        <sz val="12"/>
        <color theme="1"/>
        <rFont val="Aptos Narrow"/>
        <family val="2"/>
        <scheme val="minor"/>
      </rPr>
      <t xml:space="preserve">: </t>
    </r>
  </si>
  <si>
    <t>folhas</t>
  </si>
  <si>
    <r>
      <t xml:space="preserve">progressão funcional docente cujos interstícios iniciem-se a partir de </t>
    </r>
    <r>
      <rPr>
        <b/>
        <sz val="12"/>
        <color theme="1"/>
        <rFont val="Aptos Narrow"/>
        <family val="2"/>
        <scheme val="minor"/>
      </rPr>
      <t>15/09/2022</t>
    </r>
    <r>
      <rPr>
        <sz val="12"/>
        <color theme="1"/>
        <rFont val="Aptos Narrow"/>
        <family val="2"/>
        <scheme val="minor"/>
      </rPr>
      <t>.</t>
    </r>
  </si>
  <si>
    <t>À Presidência do Conselho Diretor e em atendimento à designação, apresento parecer conclusivo.</t>
  </si>
  <si>
    <t>Diante das informações apresentadas e considerando a análise realizada com base nas</t>
  </si>
  <si>
    <t>normativas pertinentes, registra-se que a(o) solicitante obteve</t>
  </si>
  <si>
    <t>pontos. Nesse sentido,</t>
  </si>
  <si>
    <t>Salvo melhor juízo, este é o parecer.</t>
  </si>
  <si>
    <t xml:space="preserve">correspondente. </t>
  </si>
  <si>
    <t xml:space="preserve">8 - Reunir os comprovantes das atividades realizadas, devidamente identificados com um número </t>
  </si>
  <si>
    <t xml:space="preserve">sequencial no canto superior direito da primeira página (por ex: Doc001, Doc002...) em um único arquivo em </t>
  </si>
  <si>
    <t>PDF, para possibilitar sua inserção no processo sem perda de informações.</t>
  </si>
  <si>
    <t xml:space="preserve">9 - Assinar digitalmente o Requerimento e os formulários de pontuação, e enviá-los, juntamente com o </t>
  </si>
  <si>
    <t>documento contendo os comprovantes das atividades e o arquivo em formato Excel, para o e-mail do</t>
  </si>
  <si>
    <t>respectivo centro, solicitando a abertura do processo.</t>
  </si>
  <si>
    <t>Doc000</t>
  </si>
  <si>
    <t>00x/202x</t>
  </si>
  <si>
    <t>Uso para atividades realizadas a partir de 01/11/2025, de acordo com a Resolução CGAG/CONSUNI/UFOB nº 024/2025.</t>
  </si>
  <si>
    <t>Uso para atividades realizadas entre 01/09/2023 e 31/10/2025, de acordo com a Resolução CGAG/CONSUNI/UFOB nº 004/2021, atualizada pela Resolução CGAG/CONSUNI/UFOB nº 017/2023.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</si>
</sst>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0.0%"/>
    <numFmt numFmtId="166" formatCode="0.000%"/>
    <numFmt numFmtId="167" formatCode="_-* #,##0.000_-;\-* #,##0.000_-;_-* &quot;-&quot;??_-;_-@_-"/>
    <numFmt numFmtId="168" formatCode="dd/mm/yy;@"/>
    <numFmt numFmtId="169" formatCode="0.0"/>
    <numFmt numFmtId="170" formatCode="#,##0.00_ ;\-#,##0.00\ "/>
  </numFmts>
  <fonts count="23" x14ac:knownFonts="1">
    <font>
      <sz val="11"/>
      <color theme="1"/>
      <name val="Aptos Narrow"/>
      <family val="2"/>
      <scheme val="minor"/>
    </font>
    <font>
      <b/>
      <sz val="12"/>
      <color theme="1"/>
      <name val="Aptos Narrow"/>
      <family val="2"/>
      <scheme val="minor"/>
    </font>
    <font>
      <sz val="12"/>
      <color theme="1"/>
      <name val="Aptos Narrow"/>
      <family val="2"/>
      <scheme val="minor"/>
    </font>
    <font>
      <b/>
      <sz val="14"/>
      <color theme="1"/>
      <name val="Aptos Narrow"/>
      <family val="2"/>
      <scheme val="minor"/>
    </font>
    <font>
      <sz val="12"/>
      <color rgb="FFFF0000"/>
      <name val="Aptos Narrow"/>
      <family val="2"/>
      <scheme val="minor"/>
    </font>
    <font>
      <b/>
      <sz val="10"/>
      <color theme="1"/>
      <name val="Aptos Narrow"/>
      <family val="2"/>
      <scheme val="minor"/>
    </font>
    <font>
      <sz val="10"/>
      <color theme="1"/>
      <name val="Aptos Narrow"/>
      <family val="2"/>
      <scheme val="minor"/>
    </font>
    <font>
      <b/>
      <sz val="16"/>
      <color theme="1"/>
      <name val="Aptos Narrow"/>
      <family val="2"/>
      <scheme val="minor"/>
    </font>
    <font>
      <sz val="12"/>
      <color theme="4"/>
      <name val="Aptos Narrow"/>
      <family val="2"/>
      <scheme val="minor"/>
    </font>
    <font>
      <b/>
      <sz val="12"/>
      <name val="Aptos Narrow"/>
      <family val="2"/>
      <scheme val="minor"/>
    </font>
    <font>
      <sz val="11"/>
      <color theme="1"/>
      <name val="Aptos Narrow"/>
      <family val="2"/>
      <scheme val="minor"/>
    </font>
    <font>
      <b/>
      <sz val="11"/>
      <color theme="1"/>
      <name val="Aptos Narrow"/>
      <family val="2"/>
      <scheme val="minor"/>
    </font>
    <font>
      <sz val="11"/>
      <name val="Calibri"/>
      <family val="2"/>
    </font>
    <font>
      <sz val="14"/>
      <color theme="1"/>
      <name val="Aptos Narrow"/>
      <family val="2"/>
      <scheme val="minor"/>
    </font>
    <font>
      <b/>
      <sz val="12"/>
      <color rgb="FFFF0000"/>
      <name val="Aptos Narrow"/>
      <family val="2"/>
      <scheme val="minor"/>
    </font>
    <font>
      <sz val="12"/>
      <color rgb="FFFFC000"/>
      <name val="Aptos Narrow"/>
      <family val="2"/>
      <scheme val="minor"/>
    </font>
    <font>
      <sz val="12"/>
      <color theme="0"/>
      <name val="Aptos Narrow"/>
      <family val="2"/>
      <scheme val="minor"/>
    </font>
    <font>
      <sz val="12"/>
      <name val="Aptos Narrow"/>
      <family val="2"/>
      <scheme val="minor"/>
    </font>
    <font>
      <sz val="12"/>
      <color theme="7"/>
      <name val="Aptos Narrow"/>
      <family val="2"/>
      <scheme val="minor"/>
    </font>
    <font>
      <sz val="12"/>
      <color theme="6"/>
      <name val="Aptos Narrow"/>
      <family val="2"/>
      <scheme val="minor"/>
    </font>
    <font>
      <sz val="12"/>
      <color theme="9"/>
      <name val="Aptos Narrow"/>
      <family val="2"/>
      <scheme val="minor"/>
    </font>
    <font>
      <sz val="12"/>
      <color theme="8" tint="0.59999389629810485"/>
      <name val="Aptos Narrow"/>
      <family val="2"/>
      <scheme val="minor"/>
    </font>
    <font>
      <sz val="12"/>
      <color theme="5" tint="0.59999389629810485"/>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364">
    <xf numFmtId="0" fontId="0" fillId="0" borderId="0" xfId="0"/>
    <xf numFmtId="0" fontId="2" fillId="0" borderId="0" xfId="0" applyFont="1"/>
    <xf numFmtId="0" fontId="2" fillId="2" borderId="0" xfId="0" applyFont="1" applyFill="1"/>
    <xf numFmtId="0" fontId="1" fillId="2" borderId="0" xfId="0" applyFont="1" applyFill="1"/>
    <xf numFmtId="0" fontId="1" fillId="2" borderId="0" xfId="0" applyFont="1" applyFill="1" applyAlignment="1">
      <alignment horizontal="center"/>
    </xf>
    <xf numFmtId="14" fontId="0" fillId="0" borderId="0" xfId="0" applyNumberFormat="1"/>
    <xf numFmtId="14" fontId="2" fillId="0" borderId="0" xfId="0" applyNumberFormat="1" applyFont="1"/>
    <xf numFmtId="0" fontId="1" fillId="2" borderId="4" xfId="0" applyFont="1" applyFill="1" applyBorder="1" applyAlignment="1">
      <alignment horizontal="center"/>
    </xf>
    <xf numFmtId="0" fontId="1" fillId="2" borderId="5" xfId="0" applyFont="1" applyFill="1" applyBorder="1" applyAlignment="1">
      <alignment horizontal="center"/>
    </xf>
    <xf numFmtId="0" fontId="2" fillId="2" borderId="5" xfId="0" applyFont="1" applyFill="1" applyBorder="1"/>
    <xf numFmtId="0" fontId="2" fillId="2" borderId="4" xfId="0" applyFont="1" applyFill="1" applyBorder="1" applyAlignment="1">
      <alignment horizontal="left"/>
    </xf>
    <xf numFmtId="0" fontId="2" fillId="2" borderId="5" xfId="0" applyFont="1" applyFill="1" applyBorder="1" applyAlignment="1">
      <alignment horizontal="left"/>
    </xf>
    <xf numFmtId="0" fontId="2" fillId="2" borderId="7" xfId="0" applyFont="1" applyFill="1" applyBorder="1"/>
    <xf numFmtId="0" fontId="2" fillId="2" borderId="8" xfId="0" applyFont="1" applyFill="1" applyBorder="1"/>
    <xf numFmtId="0" fontId="1" fillId="2" borderId="4" xfId="0" applyFont="1" applyFill="1" applyBorder="1"/>
    <xf numFmtId="0" fontId="2" fillId="2" borderId="0" xfId="0" applyFont="1" applyFill="1" applyAlignment="1">
      <alignment horizontal="left"/>
    </xf>
    <xf numFmtId="14" fontId="2" fillId="2" borderId="7" xfId="0" applyNumberFormat="1" applyFont="1" applyFill="1" applyBorder="1"/>
    <xf numFmtId="0" fontId="0" fillId="0" borderId="0" xfId="0" applyAlignment="1">
      <alignment horizontal="center"/>
    </xf>
    <xf numFmtId="0" fontId="11" fillId="6"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164" fontId="0" fillId="5" borderId="10" xfId="0" applyNumberFormat="1" applyFill="1" applyBorder="1" applyAlignment="1">
      <alignment horizontal="right" vertical="top" wrapText="1"/>
    </xf>
    <xf numFmtId="0" fontId="0" fillId="5" borderId="11" xfId="0" applyFill="1" applyBorder="1" applyAlignment="1">
      <alignment horizontal="left" vertical="top" wrapText="1"/>
    </xf>
    <xf numFmtId="164" fontId="0" fillId="6" borderId="10" xfId="0" applyNumberFormat="1" applyFill="1" applyBorder="1" applyAlignment="1">
      <alignment horizontal="right" vertical="top" wrapText="1"/>
    </xf>
    <xf numFmtId="0" fontId="0" fillId="6" borderId="11" xfId="0" applyFill="1" applyBorder="1" applyAlignment="1">
      <alignment horizontal="left" vertical="top" wrapText="1"/>
    </xf>
    <xf numFmtId="2" fontId="0" fillId="5" borderId="10" xfId="0" applyNumberFormat="1" applyFill="1" applyBorder="1" applyAlignment="1">
      <alignment horizontal="right" vertical="top" wrapText="1"/>
    </xf>
    <xf numFmtId="0" fontId="0" fillId="5" borderId="11" xfId="0"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0" fontId="0" fillId="6" borderId="11" xfId="0" applyFill="1" applyBorder="1" applyAlignment="1" applyProtection="1">
      <alignment horizontal="center" vertical="top" wrapText="1"/>
      <protection locked="0"/>
    </xf>
    <xf numFmtId="0" fontId="0" fillId="6" borderId="9" xfId="0" applyFill="1" applyBorder="1" applyAlignment="1" applyProtection="1">
      <alignment horizontal="center" vertical="top" wrapText="1"/>
      <protection locked="0"/>
    </xf>
    <xf numFmtId="0" fontId="0" fillId="4" borderId="9" xfId="0" applyFill="1" applyBorder="1" applyAlignment="1" applyProtection="1">
      <alignment horizontal="center" vertical="top" wrapText="1"/>
      <protection locked="0"/>
    </xf>
    <xf numFmtId="0" fontId="0" fillId="3" borderId="9" xfId="0" applyFill="1" applyBorder="1" applyAlignment="1" applyProtection="1">
      <alignment horizontal="center" vertical="top" wrapText="1"/>
      <protection locked="0"/>
    </xf>
    <xf numFmtId="2" fontId="11" fillId="5" borderId="9" xfId="0" applyNumberFormat="1" applyFont="1" applyFill="1" applyBorder="1" applyAlignment="1">
      <alignment horizontal="center" vertical="top" wrapText="1"/>
    </xf>
    <xf numFmtId="2" fontId="11" fillId="4" borderId="9" xfId="0" applyNumberFormat="1" applyFont="1" applyFill="1" applyBorder="1" applyAlignment="1">
      <alignment horizontal="center" vertical="top" wrapText="1"/>
    </xf>
    <xf numFmtId="0" fontId="2" fillId="7" borderId="0" xfId="0" applyFont="1" applyFill="1"/>
    <xf numFmtId="2" fontId="1" fillId="7" borderId="0" xfId="0" applyNumberFormat="1" applyFont="1" applyFill="1" applyAlignment="1">
      <alignment horizontal="center" vertical="center"/>
    </xf>
    <xf numFmtId="0" fontId="2" fillId="7" borderId="0" xfId="0" applyFont="1" applyFill="1" applyAlignment="1">
      <alignment vertical="center"/>
    </xf>
    <xf numFmtId="2" fontId="11" fillId="6" borderId="9" xfId="0" applyNumberFormat="1" applyFont="1" applyFill="1" applyBorder="1" applyAlignment="1">
      <alignment horizontal="center" vertical="top" wrapText="1"/>
    </xf>
    <xf numFmtId="2" fontId="11" fillId="3" borderId="9" xfId="0" applyNumberFormat="1" applyFont="1" applyFill="1" applyBorder="1" applyAlignment="1">
      <alignment horizontal="center" vertical="top" wrapText="1"/>
    </xf>
    <xf numFmtId="165" fontId="0" fillId="5" borderId="10" xfId="1" applyNumberFormat="1" applyFont="1" applyFill="1" applyBorder="1" applyAlignment="1" applyProtection="1">
      <alignment horizontal="right" vertical="top" wrapText="1"/>
    </xf>
    <xf numFmtId="2" fontId="11" fillId="5" borderId="9" xfId="0" quotePrefix="1" applyNumberFormat="1" applyFont="1" applyFill="1" applyBorder="1" applyAlignment="1">
      <alignment horizontal="center" vertical="top" wrapText="1"/>
    </xf>
    <xf numFmtId="0" fontId="0" fillId="3" borderId="9" xfId="0" quotePrefix="1" applyFill="1" applyBorder="1" applyAlignment="1" applyProtection="1">
      <alignment horizontal="center" vertical="top" wrapText="1"/>
      <protection locked="0"/>
    </xf>
    <xf numFmtId="2" fontId="11" fillId="4" borderId="9" xfId="0" quotePrefix="1" applyNumberFormat="1" applyFont="1" applyFill="1" applyBorder="1" applyAlignment="1">
      <alignment horizontal="center" vertical="top" wrapText="1"/>
    </xf>
    <xf numFmtId="164" fontId="0" fillId="6" borderId="9" xfId="0" applyNumberFormat="1" applyFill="1" applyBorder="1" applyAlignment="1" applyProtection="1">
      <alignment horizontal="center" vertical="top" wrapText="1"/>
      <protection locked="0"/>
    </xf>
    <xf numFmtId="164" fontId="0" fillId="5" borderId="9" xfId="0" applyNumberFormat="1" applyFill="1" applyBorder="1" applyAlignment="1" applyProtection="1">
      <alignment horizontal="center" vertical="top" wrapText="1"/>
      <protection locked="0"/>
    </xf>
    <xf numFmtId="0" fontId="11" fillId="5" borderId="11" xfId="0" quotePrefix="1" applyFont="1" applyFill="1" applyBorder="1" applyAlignment="1">
      <alignment horizontal="center" vertical="top" wrapText="1"/>
    </xf>
    <xf numFmtId="0" fontId="11" fillId="5" borderId="9" xfId="0" quotePrefix="1" applyFont="1" applyFill="1" applyBorder="1" applyAlignment="1">
      <alignment horizontal="center" vertical="top" wrapText="1"/>
    </xf>
    <xf numFmtId="0" fontId="11" fillId="4" borderId="9" xfId="0" quotePrefix="1" applyFont="1" applyFill="1" applyBorder="1" applyAlignment="1">
      <alignment horizontal="center" vertical="top" wrapText="1"/>
    </xf>
    <xf numFmtId="2" fontId="1" fillId="8" borderId="0" xfId="0" applyNumberFormat="1" applyFont="1" applyFill="1" applyAlignment="1">
      <alignment horizontal="center" vertical="center"/>
    </xf>
    <xf numFmtId="0" fontId="2" fillId="8" borderId="0" xfId="0" applyFont="1" applyFill="1" applyAlignment="1">
      <alignment vertical="center"/>
    </xf>
    <xf numFmtId="0" fontId="2" fillId="8" borderId="0" xfId="0" applyFont="1" applyFill="1"/>
    <xf numFmtId="0" fontId="2" fillId="2" borderId="0" xfId="0" applyFont="1" applyFill="1" applyAlignment="1">
      <alignment horizontal="center"/>
    </xf>
    <xf numFmtId="0" fontId="12" fillId="2" borderId="0" xfId="0" applyFont="1" applyFill="1"/>
    <xf numFmtId="0" fontId="3" fillId="2" borderId="0" xfId="0" applyFont="1" applyFill="1" applyAlignment="1">
      <alignment horizontal="center" wrapText="1"/>
    </xf>
    <xf numFmtId="166" fontId="0" fillId="5" borderId="10" xfId="1" applyNumberFormat="1" applyFont="1" applyFill="1" applyBorder="1" applyAlignment="1">
      <alignment horizontal="right" vertical="top" wrapText="1"/>
    </xf>
    <xf numFmtId="166" fontId="0" fillId="6" borderId="10" xfId="1" applyNumberFormat="1" applyFont="1" applyFill="1" applyBorder="1" applyAlignment="1">
      <alignment horizontal="right" vertical="top" wrapText="1"/>
    </xf>
    <xf numFmtId="0" fontId="0" fillId="5" borderId="11" xfId="0" quotePrefix="1" applyFill="1" applyBorder="1" applyAlignment="1">
      <alignment horizontal="center" vertical="top" wrapText="1"/>
    </xf>
    <xf numFmtId="0" fontId="0" fillId="5" borderId="9" xfId="0" quotePrefix="1" applyFill="1" applyBorder="1" applyAlignment="1">
      <alignment horizontal="center" vertical="top" wrapText="1"/>
    </xf>
    <xf numFmtId="0" fontId="0" fillId="4" borderId="9" xfId="0" quotePrefix="1" applyFill="1" applyBorder="1" applyAlignment="1">
      <alignment horizontal="center" vertical="top" wrapText="1"/>
    </xf>
    <xf numFmtId="2" fontId="0" fillId="5" borderId="9" xfId="0" quotePrefix="1" applyNumberFormat="1" applyFill="1" applyBorder="1" applyAlignment="1">
      <alignment horizontal="center" vertical="top" wrapText="1"/>
    </xf>
    <xf numFmtId="0" fontId="0" fillId="6" borderId="11" xfId="0" applyFill="1" applyBorder="1" applyAlignment="1">
      <alignment horizontal="center" vertical="top" wrapText="1"/>
    </xf>
    <xf numFmtId="0" fontId="0" fillId="6" borderId="9" xfId="0" quotePrefix="1" applyFill="1" applyBorder="1" applyAlignment="1">
      <alignment horizontal="center" vertical="top" wrapText="1"/>
    </xf>
    <xf numFmtId="2" fontId="11" fillId="6" borderId="9" xfId="0" quotePrefix="1" applyNumberFormat="1" applyFont="1" applyFill="1" applyBorder="1" applyAlignment="1">
      <alignment horizontal="center" vertical="top" wrapText="1"/>
    </xf>
    <xf numFmtId="0" fontId="0" fillId="3" borderId="9" xfId="0" quotePrefix="1" applyFill="1" applyBorder="1" applyAlignment="1">
      <alignment horizontal="center" vertical="top" wrapText="1"/>
    </xf>
    <xf numFmtId="2" fontId="11" fillId="3" borderId="9" xfId="0" quotePrefix="1" applyNumberFormat="1" applyFont="1" applyFill="1" applyBorder="1" applyAlignment="1">
      <alignment horizontal="center" vertical="top" wrapText="1"/>
    </xf>
    <xf numFmtId="0" fontId="3" fillId="2" borderId="0" xfId="0" applyFont="1" applyFill="1" applyAlignment="1">
      <alignment horizontal="center" vertical="center"/>
    </xf>
    <xf numFmtId="0" fontId="0" fillId="2" borderId="0" xfId="0" applyFill="1"/>
    <xf numFmtId="0" fontId="2" fillId="2" borderId="1" xfId="0" applyFont="1" applyFill="1" applyBorder="1"/>
    <xf numFmtId="0" fontId="1" fillId="2" borderId="2" xfId="0" applyFont="1" applyFill="1" applyBorder="1" applyAlignment="1">
      <alignment horizontal="left"/>
    </xf>
    <xf numFmtId="0" fontId="2" fillId="2" borderId="7" xfId="0" applyFont="1" applyFill="1" applyBorder="1" applyAlignment="1">
      <alignment horizontal="center"/>
    </xf>
    <xf numFmtId="14" fontId="2" fillId="2" borderId="2" xfId="0" applyNumberFormat="1" applyFont="1" applyFill="1" applyBorder="1"/>
    <xf numFmtId="0" fontId="2" fillId="2" borderId="2" xfId="0" applyFont="1" applyFill="1" applyBorder="1" applyAlignment="1">
      <alignment horizontal="center"/>
    </xf>
    <xf numFmtId="0" fontId="2" fillId="2" borderId="2" xfId="0" applyFont="1" applyFill="1" applyBorder="1"/>
    <xf numFmtId="0" fontId="2" fillId="2" borderId="3" xfId="0" applyFont="1" applyFill="1" applyBorder="1"/>
    <xf numFmtId="0" fontId="11" fillId="5" borderId="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3" fillId="0" borderId="0" xfId="0" applyFont="1"/>
    <xf numFmtId="0" fontId="3" fillId="7" borderId="0" xfId="0" applyFont="1" applyFill="1"/>
    <xf numFmtId="0" fontId="13" fillId="7" borderId="0" xfId="0" applyFont="1" applyFill="1"/>
    <xf numFmtId="0" fontId="3" fillId="2" borderId="0" xfId="0" applyFont="1" applyFill="1" applyAlignment="1">
      <alignment horizontal="left"/>
    </xf>
    <xf numFmtId="2" fontId="3" fillId="2" borderId="0" xfId="0" applyNumberFormat="1" applyFont="1" applyFill="1" applyAlignment="1">
      <alignment horizontal="center" vertical="center"/>
    </xf>
    <xf numFmtId="0" fontId="2" fillId="9" borderId="0" xfId="0" applyFont="1" applyFill="1"/>
    <xf numFmtId="2" fontId="1" fillId="9" borderId="0" xfId="0" applyNumberFormat="1" applyFont="1" applyFill="1" applyAlignment="1">
      <alignment horizontal="center" vertical="center"/>
    </xf>
    <xf numFmtId="0" fontId="2" fillId="9" borderId="0" xfId="0" applyFont="1" applyFill="1" applyAlignment="1">
      <alignment vertical="center"/>
    </xf>
    <xf numFmtId="2" fontId="1" fillId="10" borderId="0" xfId="0" applyNumberFormat="1" applyFont="1" applyFill="1" applyAlignment="1">
      <alignment horizontal="center" vertical="center"/>
    </xf>
    <xf numFmtId="0" fontId="2" fillId="10" borderId="0" xfId="0" applyFont="1" applyFill="1" applyAlignment="1">
      <alignment vertical="center"/>
    </xf>
    <xf numFmtId="0" fontId="2" fillId="10" borderId="0" xfId="0" applyFont="1" applyFill="1"/>
    <xf numFmtId="167" fontId="0" fillId="5" borderId="10" xfId="2" applyNumberFormat="1" applyFont="1" applyFill="1" applyBorder="1" applyAlignment="1" applyProtection="1">
      <alignment horizontal="right" vertical="top" wrapText="1"/>
    </xf>
    <xf numFmtId="167" fontId="0" fillId="6" borderId="10" xfId="2" applyNumberFormat="1" applyFont="1" applyFill="1" applyBorder="1" applyAlignment="1">
      <alignment horizontal="right" vertical="top" wrapText="1"/>
    </xf>
    <xf numFmtId="167" fontId="0" fillId="5" borderId="10" xfId="2" applyNumberFormat="1" applyFont="1" applyFill="1" applyBorder="1" applyAlignment="1">
      <alignment horizontal="right" vertical="top" wrapText="1"/>
    </xf>
    <xf numFmtId="0" fontId="1" fillId="2" borderId="7" xfId="0" applyFont="1" applyFill="1" applyBorder="1" applyAlignment="1">
      <alignment horizontal="left"/>
    </xf>
    <xf numFmtId="0" fontId="0" fillId="5" borderId="9" xfId="0" applyFill="1" applyBorder="1" applyAlignment="1">
      <alignment horizontal="center" vertical="top" wrapText="1"/>
    </xf>
    <xf numFmtId="0" fontId="0" fillId="6" borderId="9" xfId="0" applyFill="1" applyBorder="1" applyAlignment="1">
      <alignment horizontal="center" vertical="top" wrapText="1"/>
    </xf>
    <xf numFmtId="0" fontId="0" fillId="4" borderId="9" xfId="0" quotePrefix="1" applyFill="1" applyBorder="1" applyAlignment="1" applyProtection="1">
      <alignment horizontal="center" vertical="top" wrapText="1"/>
      <protection locked="0"/>
    </xf>
    <xf numFmtId="0" fontId="0" fillId="5" borderId="11" xfId="0" applyFill="1" applyBorder="1" applyAlignment="1">
      <alignment horizontal="center" vertical="top" wrapText="1"/>
    </xf>
    <xf numFmtId="0" fontId="5" fillId="0" borderId="0" xfId="0" applyFont="1"/>
    <xf numFmtId="0" fontId="6" fillId="0" borderId="0" xfId="0" applyFont="1"/>
    <xf numFmtId="0" fontId="2" fillId="0" borderId="0" xfId="0" quotePrefix="1" applyFont="1"/>
    <xf numFmtId="0" fontId="1" fillId="2" borderId="0" xfId="0" applyFont="1" applyFill="1" applyAlignment="1">
      <alignment horizontal="left"/>
    </xf>
    <xf numFmtId="0" fontId="1" fillId="7" borderId="0" xfId="0" applyFont="1" applyFill="1" applyAlignment="1">
      <alignment horizontal="left"/>
    </xf>
    <xf numFmtId="0" fontId="1" fillId="2" borderId="5" xfId="0" applyFont="1" applyFill="1" applyBorder="1" applyAlignment="1">
      <alignment horizontal="left"/>
    </xf>
    <xf numFmtId="0" fontId="6" fillId="0" borderId="0" xfId="0" applyFont="1" applyAlignment="1">
      <alignment horizontal="center"/>
    </xf>
    <xf numFmtId="168" fontId="1" fillId="2" borderId="7" xfId="0" applyNumberFormat="1" applyFont="1" applyFill="1" applyBorder="1" applyAlignment="1">
      <alignment horizontal="left"/>
    </xf>
    <xf numFmtId="168" fontId="1" fillId="8" borderId="7" xfId="0" applyNumberFormat="1" applyFont="1" applyFill="1" applyBorder="1" applyAlignment="1">
      <alignment horizontal="center"/>
    </xf>
    <xf numFmtId="0" fontId="1" fillId="8" borderId="7" xfId="0" applyFont="1" applyFill="1" applyBorder="1" applyAlignment="1">
      <alignment horizontal="center"/>
    </xf>
    <xf numFmtId="0" fontId="2" fillId="8" borderId="7" xfId="0" applyFont="1" applyFill="1" applyBorder="1"/>
    <xf numFmtId="168" fontId="1" fillId="10" borderId="7" xfId="0" applyNumberFormat="1" applyFont="1" applyFill="1" applyBorder="1" applyAlignment="1">
      <alignment horizontal="center"/>
    </xf>
    <xf numFmtId="0" fontId="1" fillId="10" borderId="7" xfId="0" applyFont="1" applyFill="1" applyBorder="1" applyAlignment="1">
      <alignment horizontal="center"/>
    </xf>
    <xf numFmtId="0" fontId="2" fillId="10" borderId="7" xfId="0" applyFont="1" applyFill="1" applyBorder="1"/>
    <xf numFmtId="0" fontId="1" fillId="10" borderId="16" xfId="0" applyFont="1" applyFill="1" applyBorder="1"/>
    <xf numFmtId="0" fontId="2" fillId="10" borderId="17" xfId="0" applyFont="1" applyFill="1" applyBorder="1"/>
    <xf numFmtId="0" fontId="2" fillId="10" borderId="18" xfId="0" applyFont="1" applyFill="1" applyBorder="1"/>
    <xf numFmtId="0" fontId="1" fillId="10" borderId="17" xfId="0" applyFont="1" applyFill="1" applyBorder="1"/>
    <xf numFmtId="0" fontId="1" fillId="9" borderId="16" xfId="0" applyFont="1" applyFill="1" applyBorder="1"/>
    <xf numFmtId="0" fontId="2" fillId="9" borderId="17" xfId="0" applyFont="1" applyFill="1" applyBorder="1"/>
    <xf numFmtId="0" fontId="2" fillId="9" borderId="18" xfId="0" applyFont="1" applyFill="1" applyBorder="1"/>
    <xf numFmtId="0" fontId="2" fillId="9" borderId="7" xfId="0" applyFont="1" applyFill="1" applyBorder="1"/>
    <xf numFmtId="0" fontId="1" fillId="9" borderId="7" xfId="0" applyFont="1" applyFill="1" applyBorder="1" applyAlignment="1">
      <alignment horizontal="center"/>
    </xf>
    <xf numFmtId="0" fontId="1" fillId="8" borderId="16" xfId="0" applyFont="1" applyFill="1" applyBorder="1"/>
    <xf numFmtId="0" fontId="2" fillId="8" borderId="17" xfId="0" applyFont="1" applyFill="1" applyBorder="1"/>
    <xf numFmtId="0" fontId="2" fillId="8" borderId="18" xfId="0" applyFont="1" applyFill="1" applyBorder="1"/>
    <xf numFmtId="164" fontId="1" fillId="8" borderId="17" xfId="0" applyNumberFormat="1" applyFont="1" applyFill="1" applyBorder="1" applyAlignment="1">
      <alignment horizontal="center"/>
    </xf>
    <xf numFmtId="164" fontId="1" fillId="10" borderId="17" xfId="0" applyNumberFormat="1" applyFont="1" applyFill="1" applyBorder="1" applyAlignment="1">
      <alignment horizontal="center"/>
    </xf>
    <xf numFmtId="0" fontId="1" fillId="8" borderId="17" xfId="0" applyFont="1" applyFill="1" applyBorder="1"/>
    <xf numFmtId="0" fontId="1" fillId="9" borderId="17" xfId="0" applyFont="1" applyFill="1" applyBorder="1"/>
    <xf numFmtId="164" fontId="1" fillId="9" borderId="17" xfId="0" applyNumberFormat="1" applyFont="1" applyFill="1" applyBorder="1" applyAlignment="1">
      <alignment horizontal="center"/>
    </xf>
    <xf numFmtId="168" fontId="1" fillId="9" borderId="7" xfId="0" applyNumberFormat="1" applyFont="1" applyFill="1" applyBorder="1" applyAlignment="1">
      <alignment horizontal="center"/>
    </xf>
    <xf numFmtId="168" fontId="1" fillId="9" borderId="7" xfId="0" applyNumberFormat="1" applyFont="1" applyFill="1" applyBorder="1" applyAlignment="1">
      <alignment horizontal="left"/>
    </xf>
    <xf numFmtId="168" fontId="1" fillId="2" borderId="0" xfId="0" applyNumberFormat="1" applyFont="1" applyFill="1"/>
    <xf numFmtId="168" fontId="1" fillId="2" borderId="0" xfId="0" applyNumberFormat="1" applyFont="1" applyFill="1" applyAlignment="1">
      <alignment horizontal="left"/>
    </xf>
    <xf numFmtId="14" fontId="2" fillId="2" borderId="0" xfId="0" applyNumberFormat="1" applyFont="1" applyFill="1"/>
    <xf numFmtId="0" fontId="2" fillId="7" borderId="0" xfId="0" applyFont="1" applyFill="1" applyAlignment="1">
      <alignment horizontal="left"/>
    </xf>
    <xf numFmtId="14" fontId="2" fillId="7" borderId="0" xfId="0" applyNumberFormat="1" applyFont="1" applyFill="1"/>
    <xf numFmtId="0" fontId="2" fillId="7" borderId="0" xfId="0" applyFont="1" applyFill="1" applyAlignment="1">
      <alignment horizontal="center"/>
    </xf>
    <xf numFmtId="2" fontId="2" fillId="2" borderId="0" xfId="0" applyNumberFormat="1" applyFont="1" applyFill="1" applyAlignment="1">
      <alignment horizontal="center"/>
    </xf>
    <xf numFmtId="169" fontId="1" fillId="9" borderId="17" xfId="0" applyNumberFormat="1" applyFont="1" applyFill="1" applyBorder="1" applyAlignment="1">
      <alignment horizontal="center"/>
    </xf>
    <xf numFmtId="169" fontId="1" fillId="8" borderId="17" xfId="0" applyNumberFormat="1" applyFont="1" applyFill="1" applyBorder="1" applyAlignment="1">
      <alignment horizontal="center"/>
    </xf>
    <xf numFmtId="169" fontId="1" fillId="10" borderId="17" xfId="0" applyNumberFormat="1" applyFont="1" applyFill="1" applyBorder="1" applyAlignment="1">
      <alignment horizontal="center"/>
    </xf>
    <xf numFmtId="169" fontId="1" fillId="2" borderId="0" xfId="0" applyNumberFormat="1" applyFont="1" applyFill="1" applyAlignment="1">
      <alignment horizontal="center"/>
    </xf>
    <xf numFmtId="0" fontId="1" fillId="0" borderId="0" xfId="0" applyFont="1" applyAlignment="1">
      <alignment horizontal="left"/>
    </xf>
    <xf numFmtId="0" fontId="0" fillId="0" borderId="0" xfId="0" applyAlignment="1">
      <alignment vertical="center"/>
    </xf>
    <xf numFmtId="0" fontId="7"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wrapText="1"/>
    </xf>
    <xf numFmtId="0" fontId="2" fillId="0" borderId="0" xfId="0" applyFont="1" applyAlignment="1">
      <alignment horizontal="left"/>
    </xf>
    <xf numFmtId="168" fontId="4" fillId="0" borderId="0" xfId="0" applyNumberFormat="1" applyFont="1" applyProtection="1">
      <protection hidden="1"/>
    </xf>
    <xf numFmtId="0" fontId="4" fillId="0" borderId="0" xfId="0" applyFont="1" applyAlignment="1" applyProtection="1">
      <alignment horizontal="center"/>
      <protection hidden="1"/>
    </xf>
    <xf numFmtId="2" fontId="3" fillId="0" borderId="0" xfId="0" applyNumberFormat="1" applyFont="1" applyAlignment="1">
      <alignment horizontal="center" vertical="center"/>
    </xf>
    <xf numFmtId="0" fontId="1" fillId="0" borderId="0" xfId="0" applyFont="1"/>
    <xf numFmtId="2" fontId="3" fillId="0" borderId="0" xfId="0" applyNumberFormat="1" applyFont="1" applyAlignment="1">
      <alignment vertical="center"/>
    </xf>
    <xf numFmtId="2" fontId="2" fillId="0" borderId="0" xfId="0" applyNumberFormat="1" applyFont="1" applyAlignment="1">
      <alignment vertical="center"/>
    </xf>
    <xf numFmtId="0" fontId="2" fillId="0" borderId="0" xfId="0" applyFont="1" applyAlignment="1">
      <alignment vertical="center"/>
    </xf>
    <xf numFmtId="0" fontId="4" fillId="0" borderId="0" xfId="0" applyFont="1" applyProtection="1">
      <protection hidden="1"/>
    </xf>
    <xf numFmtId="0" fontId="4" fillId="2" borderId="4" xfId="0" applyFont="1" applyFill="1" applyBorder="1" applyAlignment="1">
      <alignment horizontal="left"/>
    </xf>
    <xf numFmtId="0" fontId="2" fillId="2" borderId="0" xfId="0" quotePrefix="1" applyFont="1" applyFill="1"/>
    <xf numFmtId="14" fontId="1" fillId="2" borderId="0" xfId="0" applyNumberFormat="1" applyFont="1" applyFill="1" applyAlignment="1">
      <alignment horizontal="left"/>
    </xf>
    <xf numFmtId="0" fontId="1" fillId="2" borderId="5" xfId="0" applyFont="1" applyFill="1" applyBorder="1"/>
    <xf numFmtId="0" fontId="2" fillId="2" borderId="4" xfId="0" applyFont="1" applyFill="1" applyBorder="1"/>
    <xf numFmtId="0" fontId="2" fillId="2" borderId="4" xfId="0" quotePrefix="1" applyFont="1" applyFill="1" applyBorder="1" applyAlignment="1">
      <alignment horizontal="left"/>
    </xf>
    <xf numFmtId="14" fontId="1" fillId="2" borderId="0" xfId="0" applyNumberFormat="1" applyFont="1" applyFill="1" applyAlignment="1">
      <alignment horizontal="center"/>
    </xf>
    <xf numFmtId="14" fontId="2" fillId="2" borderId="0" xfId="0" applyNumberFormat="1" applyFont="1" applyFill="1" applyAlignment="1">
      <alignment horizontal="center"/>
    </xf>
    <xf numFmtId="0" fontId="2" fillId="2" borderId="6" xfId="0" quotePrefix="1" applyFont="1" applyFill="1" applyBorder="1"/>
    <xf numFmtId="0" fontId="9" fillId="2" borderId="4" xfId="0" applyFont="1" applyFill="1" applyBorder="1"/>
    <xf numFmtId="0" fontId="2" fillId="0" borderId="4" xfId="0" applyFont="1" applyBorder="1"/>
    <xf numFmtId="0" fontId="2" fillId="2" borderId="6" xfId="0" applyFont="1" applyFill="1" applyBorder="1"/>
    <xf numFmtId="0" fontId="13" fillId="2" borderId="0" xfId="0" applyFont="1" applyFill="1" applyAlignment="1">
      <alignment horizontal="left" vertical="top" wrapText="1"/>
    </xf>
    <xf numFmtId="0" fontId="19" fillId="2" borderId="0" xfId="0" applyFont="1" applyFill="1"/>
    <xf numFmtId="0" fontId="2" fillId="2" borderId="0" xfId="0" applyFont="1" applyFill="1" applyAlignment="1">
      <alignment vertical="top"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17" fillId="2" borderId="7" xfId="0" applyFont="1" applyFill="1" applyBorder="1"/>
    <xf numFmtId="0" fontId="20" fillId="2" borderId="7" xfId="0" applyFont="1" applyFill="1" applyBorder="1" applyAlignment="1" applyProtection="1">
      <alignment horizontal="center"/>
      <protection locked="0"/>
    </xf>
    <xf numFmtId="0" fontId="2" fillId="2" borderId="0" xfId="0" applyFont="1" applyFill="1" applyAlignment="1">
      <alignment vertical="center" wrapText="1"/>
    </xf>
    <xf numFmtId="0" fontId="2" fillId="0" borderId="0" xfId="0" applyFont="1" applyAlignment="1">
      <alignment vertical="top"/>
    </xf>
    <xf numFmtId="0" fontId="0" fillId="0" borderId="0" xfId="0" applyAlignment="1">
      <alignment vertical="top"/>
    </xf>
    <xf numFmtId="2" fontId="2" fillId="2" borderId="2" xfId="0" applyNumberFormat="1" applyFont="1" applyFill="1" applyBorder="1" applyAlignment="1">
      <alignment horizontal="center"/>
    </xf>
    <xf numFmtId="170" fontId="2" fillId="2" borderId="0" xfId="2" applyNumberFormat="1" applyFont="1" applyFill="1" applyAlignment="1">
      <alignment horizontal="center"/>
    </xf>
    <xf numFmtId="169" fontId="1" fillId="2" borderId="7" xfId="0" applyNumberFormat="1" applyFont="1" applyFill="1" applyBorder="1" applyAlignment="1">
      <alignment horizontal="center"/>
    </xf>
    <xf numFmtId="0" fontId="2" fillId="2" borderId="0" xfId="0" applyFont="1" applyFill="1" applyAlignment="1">
      <alignment vertical="center"/>
    </xf>
    <xf numFmtId="0" fontId="4" fillId="0" borderId="0" xfId="0" applyFont="1" applyAlignment="1" applyProtection="1">
      <alignment horizontal="center" vertical="center"/>
      <protection hidden="1"/>
    </xf>
    <xf numFmtId="168" fontId="4" fillId="0" borderId="0" xfId="0" applyNumberFormat="1" applyFont="1" applyAlignment="1" applyProtection="1">
      <alignment vertical="center"/>
      <protection hidden="1"/>
    </xf>
    <xf numFmtId="0" fontId="2" fillId="2" borderId="2" xfId="0" applyFont="1" applyFill="1" applyBorder="1" applyProtection="1">
      <protection hidden="1"/>
    </xf>
    <xf numFmtId="0" fontId="2" fillId="2" borderId="0" xfId="0" applyFont="1" applyFill="1" applyProtection="1">
      <protection hidden="1"/>
    </xf>
    <xf numFmtId="0" fontId="2" fillId="10" borderId="7" xfId="0" applyFont="1" applyFill="1" applyBorder="1" applyProtection="1">
      <protection hidden="1"/>
    </xf>
    <xf numFmtId="0" fontId="2" fillId="8" borderId="7" xfId="0" applyFont="1" applyFill="1" applyBorder="1" applyProtection="1">
      <protection hidden="1"/>
    </xf>
    <xf numFmtId="0" fontId="2" fillId="9" borderId="7" xfId="0" applyFont="1" applyFill="1" applyBorder="1" applyProtection="1">
      <protection hidden="1"/>
    </xf>
    <xf numFmtId="0" fontId="16" fillId="2" borderId="3" xfId="0" applyFont="1" applyFill="1" applyBorder="1" applyAlignment="1" applyProtection="1">
      <alignment horizontal="center"/>
      <protection hidden="1"/>
    </xf>
    <xf numFmtId="0" fontId="16" fillId="2" borderId="5" xfId="0" applyFont="1" applyFill="1" applyBorder="1" applyAlignment="1" applyProtection="1">
      <alignment horizontal="center"/>
      <protection hidden="1"/>
    </xf>
    <xf numFmtId="168" fontId="21" fillId="9" borderId="7" xfId="0" applyNumberFormat="1" applyFont="1" applyFill="1" applyBorder="1" applyAlignment="1" applyProtection="1">
      <alignment horizontal="center"/>
      <protection hidden="1"/>
    </xf>
    <xf numFmtId="0" fontId="21" fillId="9" borderId="8" xfId="0" applyFont="1" applyFill="1" applyBorder="1" applyAlignment="1" applyProtection="1">
      <alignment horizontal="center"/>
      <protection hidden="1"/>
    </xf>
    <xf numFmtId="168" fontId="22" fillId="8" borderId="7" xfId="0" applyNumberFormat="1" applyFont="1" applyFill="1" applyBorder="1" applyAlignment="1" applyProtection="1">
      <alignment horizontal="center"/>
      <protection hidden="1"/>
    </xf>
    <xf numFmtId="0" fontId="22" fillId="8" borderId="8" xfId="0" applyFont="1" applyFill="1" applyBorder="1" applyAlignment="1" applyProtection="1">
      <alignment horizontal="center"/>
      <protection hidden="1"/>
    </xf>
    <xf numFmtId="168" fontId="15" fillId="10" borderId="7" xfId="0" applyNumberFormat="1" applyFont="1" applyFill="1" applyBorder="1" applyAlignment="1" applyProtection="1">
      <alignment horizontal="center"/>
      <protection hidden="1"/>
    </xf>
    <xf numFmtId="0" fontId="15" fillId="10" borderId="8" xfId="0" applyFont="1" applyFill="1" applyBorder="1" applyAlignment="1" applyProtection="1">
      <alignment horizontal="center"/>
      <protection hidden="1"/>
    </xf>
    <xf numFmtId="0" fontId="2" fillId="2" borderId="0" xfId="0" applyFont="1" applyFill="1" applyAlignment="1">
      <alignment horizontal="right"/>
    </xf>
    <xf numFmtId="0" fontId="8" fillId="2" borderId="5" xfId="0" applyFont="1" applyFill="1" applyBorder="1" applyProtection="1">
      <protection locked="0"/>
    </xf>
    <xf numFmtId="168" fontId="1" fillId="2" borderId="0" xfId="0" applyNumberFormat="1" applyFont="1" applyFill="1" applyAlignment="1">
      <alignment horizontal="right"/>
    </xf>
    <xf numFmtId="0" fontId="8" fillId="2" borderId="8" xfId="0" applyFont="1" applyFill="1" applyBorder="1"/>
    <xf numFmtId="0" fontId="17" fillId="2" borderId="0" xfId="0" applyFont="1" applyFill="1" applyAlignment="1">
      <alignment horizontal="center"/>
    </xf>
    <xf numFmtId="0" fontId="20" fillId="2" borderId="0" xfId="0" applyFont="1" applyFill="1" applyAlignment="1" applyProtection="1">
      <alignment horizontal="left"/>
      <protection locked="0"/>
    </xf>
    <xf numFmtId="0" fontId="18" fillId="2" borderId="4" xfId="0" applyFont="1" applyFill="1" applyBorder="1" applyAlignment="1">
      <alignment horizontal="center"/>
    </xf>
    <xf numFmtId="0" fontId="18" fillId="2" borderId="0" xfId="0" applyFont="1" applyFill="1" applyAlignment="1">
      <alignment horizontal="center"/>
    </xf>
    <xf numFmtId="0" fontId="18" fillId="2" borderId="5" xfId="0" applyFont="1" applyFill="1" applyBorder="1" applyAlignment="1">
      <alignment horizontal="center"/>
    </xf>
    <xf numFmtId="0" fontId="20" fillId="2" borderId="4" xfId="0" applyFont="1" applyFill="1" applyBorder="1" applyAlignment="1">
      <alignment horizontal="center"/>
    </xf>
    <xf numFmtId="0" fontId="20" fillId="2" borderId="0" xfId="0" applyFont="1" applyFill="1" applyAlignment="1">
      <alignment horizontal="center"/>
    </xf>
    <xf numFmtId="0" fontId="20" fillId="2" borderId="5" xfId="0" applyFont="1"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20" fillId="2" borderId="0" xfId="0" applyFont="1" applyFill="1" applyProtection="1">
      <protection locked="0"/>
    </xf>
    <xf numFmtId="0" fontId="18" fillId="2" borderId="0" xfId="0" applyFont="1" applyFill="1" applyAlignment="1" applyProtection="1">
      <alignment horizontal="left"/>
      <protection locked="0"/>
    </xf>
    <xf numFmtId="0" fontId="18" fillId="2" borderId="5" xfId="0" applyFont="1" applyFill="1" applyBorder="1" applyAlignment="1" applyProtection="1">
      <alignment horizontal="left"/>
      <protection locked="0"/>
    </xf>
    <xf numFmtId="0" fontId="2" fillId="2" borderId="6" xfId="0" applyFont="1" applyFill="1" applyBorder="1" applyAlignment="1">
      <alignment horizontal="distributed"/>
    </xf>
    <xf numFmtId="0" fontId="2" fillId="2" borderId="7" xfId="0" applyFont="1" applyFill="1" applyBorder="1" applyAlignment="1">
      <alignment horizontal="distributed"/>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14" fontId="18" fillId="2" borderId="0" xfId="0" applyNumberFormat="1" applyFont="1" applyFill="1" applyAlignment="1" applyProtection="1">
      <alignment horizontal="left"/>
      <protection locked="0"/>
    </xf>
    <xf numFmtId="0" fontId="4" fillId="2" borderId="0" xfId="0" applyFont="1" applyFill="1" applyAlignment="1">
      <alignment horizontal="left"/>
    </xf>
    <xf numFmtId="0" fontId="4" fillId="2" borderId="5" xfId="0" applyFont="1" applyFill="1" applyBorder="1" applyAlignment="1">
      <alignment horizontal="left"/>
    </xf>
    <xf numFmtId="0" fontId="1" fillId="2" borderId="7" xfId="0" applyFont="1" applyFill="1" applyBorder="1" applyAlignment="1">
      <alignment horizontal="left"/>
    </xf>
    <xf numFmtId="14" fontId="18" fillId="2" borderId="7" xfId="0" applyNumberFormat="1" applyFont="1" applyFill="1" applyBorder="1" applyAlignment="1" applyProtection="1">
      <alignment horizontal="left"/>
      <protection locked="0"/>
    </xf>
    <xf numFmtId="14" fontId="18" fillId="2" borderId="7" xfId="0" applyNumberFormat="1" applyFont="1" applyFill="1" applyBorder="1" applyAlignment="1" applyProtection="1">
      <alignment horizontal="center"/>
      <protection locked="0"/>
    </xf>
    <xf numFmtId="0" fontId="20" fillId="2" borderId="5" xfId="0" applyFont="1" applyFill="1" applyBorder="1" applyAlignment="1" applyProtection="1">
      <alignment horizontal="left"/>
      <protection locked="0"/>
    </xf>
    <xf numFmtId="0" fontId="2" fillId="2" borderId="4" xfId="0" applyFont="1" applyFill="1" applyBorder="1" applyAlignment="1">
      <alignment horizontal="left"/>
    </xf>
    <xf numFmtId="14" fontId="1" fillId="2" borderId="7" xfId="0" applyNumberFormat="1" applyFont="1" applyFill="1" applyBorder="1" applyAlignment="1">
      <alignment horizontal="left"/>
    </xf>
    <xf numFmtId="0" fontId="1" fillId="2" borderId="6" xfId="0" applyFont="1" applyFill="1" applyBorder="1" applyAlignment="1">
      <alignment horizontal="left"/>
    </xf>
    <xf numFmtId="0" fontId="3" fillId="2" borderId="0" xfId="0" applyFont="1" applyFill="1" applyAlignment="1">
      <alignment horizontal="center"/>
    </xf>
    <xf numFmtId="0" fontId="2" fillId="2" borderId="0" xfId="0" applyFont="1" applyFill="1" applyAlignment="1">
      <alignment horizontal="left"/>
    </xf>
    <xf numFmtId="14" fontId="1" fillId="2" borderId="0" xfId="0" applyNumberFormat="1" applyFont="1" applyFill="1" applyAlignment="1">
      <alignment horizontal="center"/>
    </xf>
    <xf numFmtId="0" fontId="1" fillId="2" borderId="0" xfId="0" applyFont="1" applyFill="1" applyAlignment="1">
      <alignment horizontal="center"/>
    </xf>
    <xf numFmtId="14" fontId="1" fillId="2" borderId="0" xfId="0" applyNumberFormat="1" applyFont="1" applyFill="1" applyAlignment="1">
      <alignment horizontal="right"/>
    </xf>
    <xf numFmtId="0" fontId="1" fillId="2" borderId="0" xfId="0" applyFont="1" applyFill="1" applyAlignment="1">
      <alignment horizontal="right"/>
    </xf>
    <xf numFmtId="0" fontId="2" fillId="2" borderId="0" xfId="0" applyFont="1" applyFill="1" applyAlignment="1">
      <alignment horizontal="center"/>
    </xf>
    <xf numFmtId="0" fontId="2" fillId="2" borderId="0" xfId="0" applyFont="1" applyFill="1" applyAlignment="1">
      <alignment horizontal="right"/>
    </xf>
    <xf numFmtId="14" fontId="2" fillId="2" borderId="0" xfId="0" applyNumberFormat="1" applyFont="1" applyFill="1" applyAlignment="1">
      <alignment horizontal="center"/>
    </xf>
    <xf numFmtId="0" fontId="0" fillId="6" borderId="10" xfId="0" applyFill="1" applyBorder="1" applyAlignment="1">
      <alignment horizontal="left" vertical="center" wrapText="1"/>
    </xf>
    <xf numFmtId="0" fontId="0" fillId="6" borderId="11" xfId="0" applyFill="1" applyBorder="1" applyAlignment="1">
      <alignment horizontal="left" vertical="center" wrapText="1"/>
    </xf>
    <xf numFmtId="0" fontId="0" fillId="6" borderId="9"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11" fillId="5" borderId="9" xfId="0" applyFont="1" applyFill="1" applyBorder="1" applyAlignment="1">
      <alignment horizontal="left" vertical="center" wrapText="1"/>
    </xf>
    <xf numFmtId="0" fontId="11" fillId="5" borderId="12" xfId="0" applyFont="1" applyFill="1" applyBorder="1" applyAlignment="1">
      <alignment horizontal="center" vertical="center" wrapText="1"/>
    </xf>
    <xf numFmtId="0" fontId="11" fillId="4" borderId="9" xfId="0" applyFont="1" applyFill="1" applyBorder="1" applyAlignment="1">
      <alignment horizontal="left" vertical="center" wrapText="1"/>
    </xf>
    <xf numFmtId="0" fontId="0" fillId="5" borderId="10" xfId="0" applyFill="1" applyBorder="1" applyAlignment="1">
      <alignment horizontal="left" vertical="center" wrapText="1"/>
    </xf>
    <xf numFmtId="0" fontId="0" fillId="5" borderId="11" xfId="0" applyFill="1" applyBorder="1" applyAlignment="1">
      <alignment horizontal="left" vertical="center" wrapText="1"/>
    </xf>
    <xf numFmtId="164" fontId="0" fillId="5" borderId="10" xfId="0" quotePrefix="1" applyNumberFormat="1" applyFill="1" applyBorder="1" applyAlignment="1">
      <alignment horizontal="center" vertical="top" wrapText="1"/>
    </xf>
    <xf numFmtId="164" fontId="0" fillId="5" borderId="11" xfId="0" applyNumberFormat="1" applyFill="1" applyBorder="1" applyAlignment="1">
      <alignment horizontal="center" vertical="top" wrapText="1"/>
    </xf>
    <xf numFmtId="0" fontId="0" fillId="5" borderId="9"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1" fillId="7" borderId="14" xfId="0" applyFont="1" applyFill="1" applyBorder="1" applyAlignment="1">
      <alignment horizontal="left" vertical="center"/>
    </xf>
    <xf numFmtId="0" fontId="2" fillId="7" borderId="14" xfId="0" applyFont="1" applyFill="1" applyBorder="1" applyAlignment="1">
      <alignment horizontal="right" vertical="center"/>
    </xf>
    <xf numFmtId="0" fontId="1" fillId="10" borderId="13"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2" xfId="0" applyFont="1" applyFill="1" applyBorder="1" applyAlignment="1">
      <alignment horizontal="center" vertical="center" wrapText="1"/>
    </xf>
    <xf numFmtId="0" fontId="11" fillId="3" borderId="9" xfId="0" applyFont="1" applyFill="1" applyBorder="1" applyAlignment="1">
      <alignment horizontal="left" vertical="center" wrapText="1"/>
    </xf>
    <xf numFmtId="0" fontId="0" fillId="5" borderId="9" xfId="0" quotePrefix="1" applyFill="1" applyBorder="1" applyAlignment="1">
      <alignment horizontal="center" vertical="top" wrapText="1"/>
    </xf>
    <xf numFmtId="0" fontId="0" fillId="5" borderId="9" xfId="0" applyFill="1" applyBorder="1" applyAlignment="1">
      <alignment horizontal="center" vertical="top" wrapText="1"/>
    </xf>
    <xf numFmtId="0" fontId="0" fillId="6" borderId="9" xfId="0" applyFill="1" applyBorder="1" applyAlignment="1">
      <alignment horizontal="left" vertical="center" wrapText="1"/>
    </xf>
    <xf numFmtId="0" fontId="1" fillId="7" borderId="13" xfId="0" applyFont="1" applyFill="1" applyBorder="1" applyAlignment="1">
      <alignment horizontal="left" vertical="center" wrapText="1"/>
    </xf>
    <xf numFmtId="0" fontId="1" fillId="10" borderId="14" xfId="0" applyFont="1" applyFill="1" applyBorder="1" applyAlignment="1">
      <alignment horizontal="left" vertical="center"/>
    </xf>
    <xf numFmtId="0" fontId="2" fillId="10" borderId="14" xfId="0" applyFont="1" applyFill="1" applyBorder="1" applyAlignment="1">
      <alignment horizontal="right" vertical="center"/>
    </xf>
    <xf numFmtId="0" fontId="0" fillId="5" borderId="9" xfId="0" applyFill="1" applyBorder="1" applyAlignment="1">
      <alignment horizontal="left" vertical="center" wrapText="1"/>
    </xf>
    <xf numFmtId="0" fontId="7" fillId="7" borderId="0" xfId="0" applyFont="1" applyFill="1" applyAlignment="1">
      <alignment horizontal="center" vertical="center"/>
    </xf>
    <xf numFmtId="0" fontId="3" fillId="7" borderId="0" xfId="0" applyFont="1" applyFill="1" applyAlignment="1">
      <alignment horizontal="center" vertical="center"/>
    </xf>
    <xf numFmtId="0" fontId="3" fillId="10" borderId="0" xfId="0" applyFont="1" applyFill="1" applyAlignment="1">
      <alignment horizontal="center" vertical="center" wrapText="1"/>
    </xf>
    <xf numFmtId="0" fontId="1" fillId="7" borderId="0" xfId="0" applyFont="1" applyFill="1" applyAlignment="1">
      <alignment horizontal="left"/>
    </xf>
    <xf numFmtId="0" fontId="2" fillId="2" borderId="9" xfId="0" applyFont="1" applyFill="1" applyBorder="1" applyAlignment="1" applyProtection="1">
      <alignment horizontal="left" vertical="top" wrapText="1"/>
      <protection locked="0"/>
    </xf>
    <xf numFmtId="0" fontId="2" fillId="2" borderId="1" xfId="0" applyFont="1" applyFill="1" applyBorder="1" applyAlignment="1">
      <alignment horizontal="left"/>
    </xf>
    <xf numFmtId="0" fontId="2" fillId="2" borderId="2" xfId="0" applyFont="1" applyFill="1" applyBorder="1" applyAlignment="1">
      <alignment horizontal="left"/>
    </xf>
    <xf numFmtId="0" fontId="1" fillId="10" borderId="6" xfId="0" applyFont="1" applyFill="1" applyBorder="1" applyAlignment="1">
      <alignment horizontal="fill"/>
    </xf>
    <xf numFmtId="0" fontId="1" fillId="10" borderId="7" xfId="0" applyFont="1" applyFill="1" applyBorder="1" applyAlignment="1">
      <alignment horizontal="fill"/>
    </xf>
    <xf numFmtId="0" fontId="1" fillId="2" borderId="2" xfId="0" applyFont="1" applyFill="1" applyBorder="1" applyAlignment="1">
      <alignment horizontal="left"/>
    </xf>
    <xf numFmtId="0" fontId="2" fillId="2" borderId="3" xfId="0" applyFont="1" applyFill="1" applyBorder="1" applyAlignment="1">
      <alignment horizontal="left"/>
    </xf>
    <xf numFmtId="0" fontId="1" fillId="2" borderId="5" xfId="0" applyFont="1" applyFill="1" applyBorder="1" applyAlignment="1">
      <alignment horizontal="left"/>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4" xfId="0" applyFont="1" applyFill="1" applyBorder="1" applyAlignment="1">
      <alignment horizontal="distributed"/>
    </xf>
    <xf numFmtId="0" fontId="2" fillId="2" borderId="0" xfId="0" applyFont="1" applyFill="1" applyAlignment="1">
      <alignment horizontal="distributed"/>
    </xf>
    <xf numFmtId="0" fontId="0" fillId="4" borderId="9" xfId="0" quotePrefix="1" applyFill="1" applyBorder="1" applyAlignment="1">
      <alignment horizontal="center" vertical="top" wrapText="1"/>
    </xf>
    <xf numFmtId="0" fontId="0" fillId="4" borderId="9" xfId="0" applyFill="1" applyBorder="1" applyAlignment="1">
      <alignment horizontal="center" vertical="top" wrapText="1"/>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0" fillId="6" borderId="9" xfId="0" quotePrefix="1" applyFill="1" applyBorder="1" applyAlignment="1">
      <alignment horizontal="center" vertical="top" wrapText="1"/>
    </xf>
    <xf numFmtId="0" fontId="0" fillId="6" borderId="9" xfId="0" applyFill="1" applyBorder="1" applyAlignment="1">
      <alignment horizontal="center" vertical="top" wrapText="1"/>
    </xf>
    <xf numFmtId="0" fontId="0" fillId="3" borderId="9" xfId="0" quotePrefix="1" applyFill="1" applyBorder="1" applyAlignment="1">
      <alignment horizontal="center" vertical="top" wrapText="1"/>
    </xf>
    <xf numFmtId="0" fontId="0" fillId="3" borderId="9" xfId="0" applyFill="1" applyBorder="1" applyAlignment="1">
      <alignment horizontal="center" vertical="top" wrapText="1"/>
    </xf>
    <xf numFmtId="164" fontId="0" fillId="6" borderId="10" xfId="0" quotePrefix="1" applyNumberFormat="1" applyFill="1" applyBorder="1" applyAlignment="1">
      <alignment horizontal="center" vertical="top" wrapText="1"/>
    </xf>
    <xf numFmtId="164" fontId="0" fillId="6" borderId="11" xfId="0" applyNumberFormat="1" applyFill="1" applyBorder="1" applyAlignment="1">
      <alignment horizontal="center" vertical="top" wrapText="1"/>
    </xf>
    <xf numFmtId="0" fontId="1" fillId="3" borderId="0" xfId="0" applyFont="1" applyFill="1" applyAlignment="1">
      <alignment horizontal="center"/>
    </xf>
    <xf numFmtId="2" fontId="2" fillId="5" borderId="0" xfId="0" applyNumberFormat="1" applyFont="1" applyFill="1" applyAlignment="1">
      <alignment horizontal="center" vertical="center"/>
    </xf>
    <xf numFmtId="0" fontId="2" fillId="5" borderId="0" xfId="0" applyFont="1" applyFill="1" applyAlignment="1">
      <alignment horizontal="center" vertical="center"/>
    </xf>
    <xf numFmtId="2" fontId="2" fillId="6" borderId="0" xfId="0" applyNumberFormat="1" applyFont="1" applyFill="1" applyAlignment="1">
      <alignment horizontal="center" vertical="center"/>
    </xf>
    <xf numFmtId="0" fontId="2" fillId="6" borderId="0" xfId="0" applyFont="1" applyFill="1" applyAlignment="1">
      <alignment horizontal="center" vertical="center"/>
    </xf>
    <xf numFmtId="0" fontId="1" fillId="6" borderId="0" xfId="0" applyFont="1" applyFill="1" applyAlignment="1">
      <alignment horizontal="left"/>
    </xf>
    <xf numFmtId="0" fontId="1" fillId="6" borderId="0" xfId="0" applyFont="1" applyFill="1" applyAlignment="1">
      <alignment horizontal="center"/>
    </xf>
    <xf numFmtId="2" fontId="2" fillId="3" borderId="0" xfId="0" applyNumberFormat="1" applyFont="1" applyFill="1" applyAlignment="1">
      <alignment horizontal="center" vertical="center"/>
    </xf>
    <xf numFmtId="0" fontId="2" fillId="3" borderId="0" xfId="0" applyFont="1" applyFill="1" applyAlignment="1">
      <alignment horizontal="center" vertical="center"/>
    </xf>
    <xf numFmtId="2" fontId="3" fillId="7" borderId="0" xfId="0" applyNumberFormat="1" applyFont="1" applyFill="1" applyAlignment="1">
      <alignment horizontal="center" vertical="center"/>
    </xf>
    <xf numFmtId="0" fontId="2" fillId="5" borderId="0" xfId="0" applyFont="1" applyFill="1" applyAlignment="1">
      <alignment horizontal="left" wrapText="1"/>
    </xf>
    <xf numFmtId="0" fontId="2" fillId="6" borderId="0" xfId="0" applyFont="1" applyFill="1" applyAlignment="1">
      <alignment horizontal="left" wrapText="1"/>
    </xf>
    <xf numFmtId="0" fontId="3" fillId="7" borderId="0" xfId="0" applyFont="1" applyFill="1" applyAlignment="1">
      <alignment horizontal="left"/>
    </xf>
    <xf numFmtId="2"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1" fillId="7" borderId="13" xfId="0" applyFont="1" applyFill="1" applyBorder="1" applyAlignment="1">
      <alignment horizontal="left"/>
    </xf>
    <xf numFmtId="0" fontId="3" fillId="8" borderId="0" xfId="0" applyFont="1" applyFill="1" applyAlignment="1">
      <alignment horizontal="center" vertical="center" wrapText="1"/>
    </xf>
    <xf numFmtId="0" fontId="1" fillId="8" borderId="6" xfId="0" applyFont="1" applyFill="1" applyBorder="1" applyAlignment="1">
      <alignment horizontal="left"/>
    </xf>
    <xf numFmtId="0" fontId="1" fillId="8" borderId="7" xfId="0" applyFont="1" applyFill="1" applyBorder="1" applyAlignment="1">
      <alignment horizontal="left"/>
    </xf>
    <xf numFmtId="0" fontId="11" fillId="5" borderId="10" xfId="0" applyFont="1" applyFill="1" applyBorder="1" applyAlignment="1">
      <alignment horizontal="left" vertical="center" wrapText="1"/>
    </xf>
    <xf numFmtId="0" fontId="11" fillId="5" borderId="15"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 fillId="8" borderId="13" xfId="0" applyFont="1" applyFill="1" applyBorder="1" applyAlignment="1">
      <alignment horizontal="left" vertical="center" wrapText="1"/>
    </xf>
    <xf numFmtId="0" fontId="1" fillId="8" borderId="14" xfId="0" applyFont="1" applyFill="1" applyBorder="1" applyAlignment="1">
      <alignment horizontal="left" vertical="center"/>
    </xf>
    <xf numFmtId="0" fontId="2" fillId="8" borderId="14" xfId="0" applyFont="1" applyFill="1" applyBorder="1" applyAlignment="1">
      <alignment horizontal="right" vertical="center"/>
    </xf>
    <xf numFmtId="0" fontId="0" fillId="4" borderId="9" xfId="0" quotePrefix="1" applyFill="1" applyBorder="1" applyAlignment="1" applyProtection="1">
      <alignment horizontal="center" vertical="top" wrapText="1"/>
      <protection locked="0"/>
    </xf>
    <xf numFmtId="0" fontId="0" fillId="4" borderId="9" xfId="0" applyFill="1" applyBorder="1" applyAlignment="1" applyProtection="1">
      <alignment horizontal="center" vertical="top" wrapText="1"/>
      <protection locked="0"/>
    </xf>
    <xf numFmtId="2" fontId="2" fillId="6" borderId="0" xfId="0" quotePrefix="1" applyNumberFormat="1" applyFont="1" applyFill="1" applyAlignment="1">
      <alignment horizontal="center" vertical="center"/>
    </xf>
    <xf numFmtId="2" fontId="2" fillId="3" borderId="0" xfId="0" quotePrefix="1" applyNumberFormat="1" applyFont="1" applyFill="1" applyAlignment="1">
      <alignment horizontal="center" vertical="center"/>
    </xf>
    <xf numFmtId="0" fontId="3" fillId="9" borderId="0" xfId="0" applyFont="1" applyFill="1" applyAlignment="1">
      <alignment horizontal="center" vertical="center" wrapText="1"/>
    </xf>
    <xf numFmtId="0" fontId="1" fillId="9" borderId="6" xfId="0" applyFont="1" applyFill="1" applyBorder="1" applyAlignment="1">
      <alignment horizontal="left"/>
    </xf>
    <xf numFmtId="0" fontId="1" fillId="9" borderId="7" xfId="0" applyFont="1" applyFill="1" applyBorder="1" applyAlignment="1">
      <alignment horizontal="left"/>
    </xf>
    <xf numFmtId="0" fontId="1" fillId="9" borderId="13" xfId="0" applyFont="1" applyFill="1" applyBorder="1" applyAlignment="1">
      <alignment horizontal="left" vertical="center" wrapText="1"/>
    </xf>
    <xf numFmtId="0" fontId="0" fillId="5" borderId="10" xfId="0" applyFill="1" applyBorder="1" applyAlignment="1">
      <alignment horizontal="right" vertical="center" wrapText="1"/>
    </xf>
    <xf numFmtId="0" fontId="0" fillId="5" borderId="15" xfId="0" applyFill="1" applyBorder="1" applyAlignment="1">
      <alignment horizontal="right" vertical="center" wrapText="1"/>
    </xf>
    <xf numFmtId="0" fontId="0" fillId="5" borderId="11" xfId="0" applyFill="1" applyBorder="1" applyAlignment="1">
      <alignment horizontal="right" vertical="center" wrapText="1"/>
    </xf>
    <xf numFmtId="0" fontId="0" fillId="6" borderId="10" xfId="0" applyFill="1" applyBorder="1" applyAlignment="1">
      <alignment horizontal="right" vertical="center" wrapText="1"/>
    </xf>
    <xf numFmtId="0" fontId="0" fillId="6" borderId="15" xfId="0" applyFill="1" applyBorder="1" applyAlignment="1">
      <alignment horizontal="right" vertical="center" wrapText="1"/>
    </xf>
    <xf numFmtId="0" fontId="0" fillId="6" borderId="11" xfId="0" applyFill="1" applyBorder="1" applyAlignment="1">
      <alignment horizontal="right" vertical="center" wrapText="1"/>
    </xf>
    <xf numFmtId="0" fontId="11" fillId="5" borderId="9" xfId="0" quotePrefix="1" applyFont="1" applyFill="1" applyBorder="1" applyAlignment="1">
      <alignment horizontal="center" vertical="top" wrapText="1"/>
    </xf>
    <xf numFmtId="0" fontId="11" fillId="5" borderId="9" xfId="0" applyFont="1" applyFill="1" applyBorder="1" applyAlignment="1">
      <alignment horizontal="center" vertical="top" wrapText="1"/>
    </xf>
    <xf numFmtId="0" fontId="11" fillId="4" borderId="9" xfId="0" quotePrefix="1" applyFont="1" applyFill="1" applyBorder="1" applyAlignment="1">
      <alignment horizontal="center" vertical="top" wrapText="1"/>
    </xf>
    <xf numFmtId="0" fontId="11" fillId="4" borderId="9" xfId="0" applyFont="1" applyFill="1" applyBorder="1" applyAlignment="1">
      <alignment horizontal="center" vertical="top" wrapText="1"/>
    </xf>
    <xf numFmtId="0" fontId="1" fillId="9" borderId="14" xfId="0" applyFont="1" applyFill="1" applyBorder="1" applyAlignment="1">
      <alignment horizontal="left" vertical="center"/>
    </xf>
    <xf numFmtId="0" fontId="2" fillId="9" borderId="14" xfId="0" applyFont="1" applyFill="1" applyBorder="1" applyAlignment="1">
      <alignment horizontal="right" vertical="center"/>
    </xf>
    <xf numFmtId="0" fontId="11" fillId="5" borderId="9" xfId="0" applyFont="1" applyFill="1" applyBorder="1" applyAlignment="1">
      <alignment horizontal="center" vertical="center" wrapText="1"/>
    </xf>
    <xf numFmtId="0" fontId="2" fillId="4" borderId="0" xfId="0" applyFont="1" applyFill="1" applyAlignment="1">
      <alignment horizontal="left" vertical="center" wrapText="1"/>
    </xf>
    <xf numFmtId="0" fontId="2" fillId="3" borderId="0" xfId="0" applyFont="1" applyFill="1" applyAlignment="1">
      <alignment horizontal="left" vertical="center" wrapText="1"/>
    </xf>
    <xf numFmtId="14" fontId="2" fillId="2" borderId="0" xfId="0" applyNumberFormat="1" applyFont="1" applyFill="1" applyAlignment="1">
      <alignment horizontal="left"/>
    </xf>
    <xf numFmtId="0" fontId="2" fillId="2" borderId="0" xfId="0" applyFont="1" applyFill="1" applyAlignment="1">
      <alignment horizontal="distributed" vertical="center"/>
    </xf>
    <xf numFmtId="0" fontId="2" fillId="2" borderId="0" xfId="0" applyFont="1" applyFill="1" applyAlignment="1">
      <alignment horizontal="left" vertical="top" wrapText="1"/>
    </xf>
    <xf numFmtId="0" fontId="2" fillId="4" borderId="0" xfId="0" applyFont="1" applyFill="1" applyAlignment="1">
      <alignment vertical="center" wrapText="1"/>
    </xf>
    <xf numFmtId="0" fontId="2" fillId="3" borderId="0" xfId="0" applyFont="1" applyFill="1" applyAlignment="1">
      <alignment vertical="center" wrapText="1"/>
    </xf>
    <xf numFmtId="164" fontId="2" fillId="4" borderId="0" xfId="0" applyNumberFormat="1" applyFont="1" applyFill="1" applyAlignment="1">
      <alignment horizontal="center" vertical="center" wrapText="1"/>
    </xf>
    <xf numFmtId="164" fontId="2" fillId="3" borderId="0" xfId="0" applyNumberFormat="1" applyFont="1" applyFill="1" applyAlignment="1">
      <alignment horizontal="center" vertical="center" wrapText="1"/>
    </xf>
    <xf numFmtId="164" fontId="3" fillId="7" borderId="0" xfId="0" applyNumberFormat="1" applyFont="1" applyFill="1" applyAlignment="1">
      <alignment horizontal="center"/>
    </xf>
    <xf numFmtId="0" fontId="3" fillId="7" borderId="0" xfId="0" applyFont="1" applyFill="1" applyAlignment="1">
      <alignment horizontal="center"/>
    </xf>
    <xf numFmtId="0" fontId="1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 fillId="7" borderId="0" xfId="0" applyFont="1" applyFill="1" applyAlignment="1">
      <alignment horizontal="center"/>
    </xf>
    <xf numFmtId="0" fontId="2" fillId="2" borderId="1" xfId="0" applyFont="1" applyFill="1" applyBorder="1" applyAlignment="1">
      <alignment horizontal="distributed"/>
    </xf>
    <xf numFmtId="0" fontId="2" fillId="2" borderId="2" xfId="0" applyFont="1" applyFill="1" applyBorder="1" applyAlignment="1">
      <alignment horizontal="distributed"/>
    </xf>
    <xf numFmtId="14" fontId="2" fillId="2" borderId="2" xfId="0" applyNumberFormat="1" applyFont="1" applyFill="1" applyBorder="1" applyAlignment="1">
      <alignment horizontal="left"/>
    </xf>
    <xf numFmtId="0" fontId="1" fillId="7" borderId="7" xfId="0" applyFont="1" applyFill="1" applyBorder="1" applyAlignment="1">
      <alignment horizontal="left"/>
    </xf>
    <xf numFmtId="0" fontId="1" fillId="2" borderId="0" xfId="0" applyFont="1" applyFill="1" applyAlignment="1">
      <alignment horizontal="left" vertical="top" wrapText="1"/>
    </xf>
    <xf numFmtId="0" fontId="2" fillId="2" borderId="0" xfId="0" applyFont="1" applyFill="1" applyAlignment="1">
      <alignment horizontal="distributed" vertical="top" wrapText="1"/>
    </xf>
    <xf numFmtId="0" fontId="1" fillId="0" borderId="0" xfId="0" applyFont="1" applyAlignment="1">
      <alignment horizontal="left"/>
    </xf>
  </cellXfs>
  <cellStyles count="3">
    <cellStyle name="Normal" xfId="0" builtinId="0"/>
    <cellStyle name="Porcentagem" xfId="1" builtinId="5"/>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BEF2-393C-4365-A8E1-4A9BF847CB3E}">
  <dimension ref="A1:R108"/>
  <sheetViews>
    <sheetView tabSelected="1" zoomScaleNormal="100" workbookViewId="0"/>
  </sheetViews>
  <sheetFormatPr defaultRowHeight="15.6" x14ac:dyDescent="0.3"/>
  <cols>
    <col min="1" max="1" width="2.109375" style="1" customWidth="1"/>
    <col min="2" max="3" width="8.88671875" style="1"/>
    <col min="4" max="4" width="9.5546875" style="1" customWidth="1"/>
    <col min="5" max="5" width="13.33203125" style="1" customWidth="1"/>
    <col min="6" max="6" width="6" style="1" customWidth="1"/>
    <col min="7" max="7" width="11.77734375" style="1" customWidth="1"/>
    <col min="8" max="8" width="8.77734375" style="1" customWidth="1"/>
    <col min="9" max="9" width="12.5546875" style="1" customWidth="1"/>
    <col min="10" max="11" width="8.88671875" style="1"/>
    <col min="12" max="12" width="1.77734375" style="1" customWidth="1"/>
    <col min="13" max="13" width="8.88671875" style="1"/>
    <col min="14" max="14" width="13.109375" style="1" bestFit="1" customWidth="1"/>
    <col min="15" max="15" width="15.109375" style="1" customWidth="1"/>
    <col min="16" max="16" width="11.21875" style="1" bestFit="1" customWidth="1"/>
    <col min="17" max="17" width="8.88671875" style="1"/>
    <col min="18" max="18" width="11.21875" style="1" bestFit="1" customWidth="1"/>
    <col min="19" max="16384" width="8.88671875" style="1"/>
  </cols>
  <sheetData>
    <row r="1" spans="1:18" ht="8.4" customHeight="1" thickBot="1" x14ac:dyDescent="0.35">
      <c r="A1" s="2"/>
      <c r="B1" s="2"/>
      <c r="C1" s="2"/>
      <c r="D1" s="2"/>
      <c r="E1" s="2"/>
      <c r="F1" s="2"/>
      <c r="G1" s="2"/>
      <c r="H1" s="2"/>
      <c r="I1" s="2"/>
      <c r="J1" s="2"/>
      <c r="K1" s="2"/>
      <c r="L1" s="2"/>
    </row>
    <row r="2" spans="1:18" ht="18" x14ac:dyDescent="0.35">
      <c r="A2" s="2"/>
      <c r="B2" s="213" t="s">
        <v>531</v>
      </c>
      <c r="C2" s="214"/>
      <c r="D2" s="214"/>
      <c r="E2" s="214"/>
      <c r="F2" s="214"/>
      <c r="G2" s="214"/>
      <c r="H2" s="214"/>
      <c r="I2" s="214"/>
      <c r="J2" s="214"/>
      <c r="K2" s="215"/>
      <c r="L2" s="2"/>
    </row>
    <row r="3" spans="1:18" x14ac:dyDescent="0.3">
      <c r="A3" s="2"/>
      <c r="B3" s="200" t="s">
        <v>568</v>
      </c>
      <c r="C3" s="201"/>
      <c r="D3" s="201"/>
      <c r="E3" s="201"/>
      <c r="F3" s="201"/>
      <c r="G3" s="201"/>
      <c r="H3" s="201"/>
      <c r="I3" s="201"/>
      <c r="J3" s="201"/>
      <c r="K3" s="202"/>
      <c r="L3" s="2"/>
    </row>
    <row r="4" spans="1:18" x14ac:dyDescent="0.3">
      <c r="A4" s="2"/>
      <c r="B4" s="153" t="s">
        <v>556</v>
      </c>
      <c r="C4" s="4"/>
      <c r="D4" s="4"/>
      <c r="E4" s="4"/>
      <c r="F4" s="4"/>
      <c r="G4" s="4"/>
      <c r="H4" s="4"/>
      <c r="I4" s="4"/>
      <c r="J4" s="4"/>
      <c r="K4" s="8"/>
      <c r="L4" s="2"/>
      <c r="P4" s="6"/>
      <c r="R4" s="6"/>
    </row>
    <row r="5" spans="1:18" x14ac:dyDescent="0.3">
      <c r="A5" s="2"/>
      <c r="B5" s="153" t="s">
        <v>48</v>
      </c>
      <c r="C5" s="4"/>
      <c r="D5" s="4"/>
      <c r="E5" s="4"/>
      <c r="F5" s="4"/>
      <c r="G5" s="4"/>
      <c r="H5" s="4"/>
      <c r="I5" s="4"/>
      <c r="J5" s="4"/>
      <c r="K5" s="8"/>
      <c r="L5" s="2"/>
      <c r="P5" s="6"/>
      <c r="R5" s="6"/>
    </row>
    <row r="6" spans="1:18" x14ac:dyDescent="0.3">
      <c r="A6" s="2"/>
      <c r="B6" s="7"/>
      <c r="C6" s="4"/>
      <c r="D6" s="4"/>
      <c r="E6" s="4"/>
      <c r="F6" s="4"/>
      <c r="G6" s="4"/>
      <c r="H6" s="4"/>
      <c r="I6" s="4"/>
      <c r="J6" s="4"/>
      <c r="K6" s="8"/>
      <c r="L6" s="2"/>
      <c r="P6" s="6"/>
      <c r="R6" s="96"/>
    </row>
    <row r="7" spans="1:18" x14ac:dyDescent="0.3">
      <c r="A7" s="2"/>
      <c r="B7" s="14" t="s">
        <v>24</v>
      </c>
      <c r="C7" s="209" t="s">
        <v>46</v>
      </c>
      <c r="D7" s="209"/>
      <c r="E7" s="209"/>
      <c r="F7" s="209"/>
      <c r="G7" s="209"/>
      <c r="H7" s="209"/>
      <c r="I7" s="209"/>
      <c r="J7" s="209"/>
      <c r="K7" s="210"/>
      <c r="L7" s="2"/>
    </row>
    <row r="8" spans="1:18" x14ac:dyDescent="0.3">
      <c r="A8" s="2"/>
      <c r="B8" s="206" t="s">
        <v>40</v>
      </c>
      <c r="C8" s="207"/>
      <c r="D8" s="209">
        <v>1234567</v>
      </c>
      <c r="E8" s="209"/>
      <c r="F8" s="2"/>
      <c r="G8" s="2"/>
      <c r="H8" s="2"/>
      <c r="I8" s="2"/>
      <c r="J8" s="2"/>
      <c r="K8" s="9"/>
      <c r="L8" s="2"/>
    </row>
    <row r="9" spans="1:18" x14ac:dyDescent="0.3">
      <c r="A9" s="2"/>
      <c r="B9" s="206" t="s">
        <v>39</v>
      </c>
      <c r="C9" s="207"/>
      <c r="D9" s="207"/>
      <c r="E9" s="209" t="s">
        <v>3</v>
      </c>
      <c r="F9" s="209"/>
      <c r="G9" s="209"/>
      <c r="H9" s="209"/>
      <c r="I9" s="209"/>
      <c r="J9" s="2"/>
      <c r="K9" s="9"/>
      <c r="L9" s="2"/>
    </row>
    <row r="10" spans="1:18" x14ac:dyDescent="0.3">
      <c r="A10" s="2"/>
      <c r="B10" s="206" t="s">
        <v>38</v>
      </c>
      <c r="C10" s="207"/>
      <c r="D10" s="207"/>
      <c r="E10" s="209" t="s">
        <v>28</v>
      </c>
      <c r="F10" s="209"/>
      <c r="G10" s="209"/>
      <c r="H10" s="209"/>
      <c r="I10" s="209"/>
      <c r="J10" s="2"/>
      <c r="K10" s="9"/>
      <c r="L10" s="2"/>
    </row>
    <row r="11" spans="1:18" x14ac:dyDescent="0.3">
      <c r="A11" s="2"/>
      <c r="B11" s="206" t="s">
        <v>37</v>
      </c>
      <c r="C11" s="207"/>
      <c r="D11" s="207"/>
      <c r="E11" s="216">
        <v>45230</v>
      </c>
      <c r="F11" s="216"/>
      <c r="G11" s="217" t="str">
        <f>IF(E11&lt;G39,"Planilha inadequada para período anterior a 15/09/2022.","")</f>
        <v/>
      </c>
      <c r="H11" s="217"/>
      <c r="I11" s="217"/>
      <c r="J11" s="217"/>
      <c r="K11" s="218"/>
      <c r="L11" s="2"/>
    </row>
    <row r="12" spans="1:18" x14ac:dyDescent="0.3">
      <c r="A12" s="2"/>
      <c r="B12" s="206" t="s">
        <v>36</v>
      </c>
      <c r="C12" s="207"/>
      <c r="D12" s="207"/>
      <c r="E12" s="216">
        <v>45961</v>
      </c>
      <c r="F12" s="216"/>
      <c r="G12" s="217" t="str">
        <f>IF(AND((E12-E11)&lt;1095,E14="da Classe A para o nível I da Classe B"),"O interstício deve ser de, no mínimo, 3 anos.",IF((E12-E11)&lt;730,"O interstício deve ser de, no mínimo, 2 anos.",""))</f>
        <v/>
      </c>
      <c r="H12" s="217"/>
      <c r="I12" s="217"/>
      <c r="J12" s="217"/>
      <c r="K12" s="218"/>
      <c r="L12" s="2"/>
    </row>
    <row r="13" spans="1:18" x14ac:dyDescent="0.3">
      <c r="A13" s="2"/>
      <c r="B13" s="206" t="s">
        <v>35</v>
      </c>
      <c r="C13" s="207"/>
      <c r="D13" s="207"/>
      <c r="E13" s="209" t="s">
        <v>15</v>
      </c>
      <c r="F13" s="209"/>
      <c r="G13" s="209"/>
      <c r="H13" s="209"/>
      <c r="I13" s="209"/>
      <c r="J13" s="2"/>
      <c r="K13" s="9"/>
      <c r="L13" s="2"/>
    </row>
    <row r="14" spans="1:18" x14ac:dyDescent="0.3">
      <c r="A14" s="2"/>
      <c r="B14" s="206" t="str">
        <f>IF(OR(E13="Promoção Funcional Docente",E13="Revisão de Promoção Funcional Docente"),"Promoção  solicitada:","Progressão  solicitada:")</f>
        <v>Progressão  solicitada:</v>
      </c>
      <c r="C14" s="207"/>
      <c r="D14" s="207"/>
      <c r="E14" s="209" t="s">
        <v>543</v>
      </c>
      <c r="F14" s="209"/>
      <c r="G14" s="209"/>
      <c r="H14" s="209"/>
      <c r="I14" s="209"/>
      <c r="J14" s="2"/>
      <c r="K14" s="9"/>
      <c r="L14" s="2"/>
    </row>
    <row r="15" spans="1:18" x14ac:dyDescent="0.3">
      <c r="A15" s="2"/>
      <c r="B15" s="206" t="s">
        <v>34</v>
      </c>
      <c r="C15" s="207"/>
      <c r="D15" s="207"/>
      <c r="E15" s="207"/>
      <c r="F15" s="207"/>
      <c r="G15" s="207"/>
      <c r="H15" s="207"/>
      <c r="I15" s="209" t="s">
        <v>31</v>
      </c>
      <c r="J15" s="209"/>
      <c r="K15" s="195"/>
      <c r="L15" s="2"/>
    </row>
    <row r="16" spans="1:18" ht="16.2" thickBot="1" x14ac:dyDescent="0.35">
      <c r="A16" s="2"/>
      <c r="B16" s="225" t="str">
        <f>IF(I15="Sim","Data inicial da licença:","")</f>
        <v/>
      </c>
      <c r="C16" s="219"/>
      <c r="D16" s="219"/>
      <c r="E16" s="220"/>
      <c r="F16" s="220"/>
      <c r="G16" s="219" t="str">
        <f>IF(I15="Sim","Data final da licença:","")</f>
        <v/>
      </c>
      <c r="H16" s="219"/>
      <c r="I16" s="221"/>
      <c r="J16" s="221"/>
      <c r="K16" s="197"/>
      <c r="L16" s="2"/>
    </row>
    <row r="17" spans="1:12" ht="16.2" thickBot="1" x14ac:dyDescent="0.35">
      <c r="A17" s="2"/>
      <c r="B17" s="154"/>
      <c r="C17" s="2"/>
      <c r="D17" s="2"/>
      <c r="E17" s="2"/>
      <c r="F17" s="2"/>
      <c r="G17" s="50"/>
      <c r="H17" s="155"/>
      <c r="I17" s="155"/>
      <c r="J17" s="129"/>
      <c r="K17" s="2"/>
      <c r="L17" s="2"/>
    </row>
    <row r="18" spans="1:12" ht="18" x14ac:dyDescent="0.35">
      <c r="A18" s="2"/>
      <c r="B18" s="213" t="s">
        <v>553</v>
      </c>
      <c r="C18" s="214"/>
      <c r="D18" s="214"/>
      <c r="E18" s="214"/>
      <c r="F18" s="214"/>
      <c r="G18" s="214"/>
      <c r="H18" s="214"/>
      <c r="I18" s="214"/>
      <c r="J18" s="214"/>
      <c r="K18" s="215"/>
      <c r="L18" s="2"/>
    </row>
    <row r="19" spans="1:12" x14ac:dyDescent="0.3">
      <c r="A19" s="2"/>
      <c r="B19" s="203" t="s">
        <v>569</v>
      </c>
      <c r="C19" s="204"/>
      <c r="D19" s="204"/>
      <c r="E19" s="204"/>
      <c r="F19" s="204"/>
      <c r="G19" s="204"/>
      <c r="H19" s="204"/>
      <c r="I19" s="204"/>
      <c r="J19" s="204"/>
      <c r="K19" s="205"/>
      <c r="L19" s="2"/>
    </row>
    <row r="20" spans="1:12" x14ac:dyDescent="0.3">
      <c r="A20" s="2"/>
      <c r="B20" s="153" t="s">
        <v>557</v>
      </c>
      <c r="C20" s="4"/>
      <c r="D20" s="4"/>
      <c r="E20" s="4"/>
      <c r="F20" s="4"/>
      <c r="G20" s="4"/>
      <c r="H20" s="4"/>
      <c r="I20" s="4"/>
      <c r="J20" s="4"/>
      <c r="K20" s="8"/>
      <c r="L20" s="2"/>
    </row>
    <row r="21" spans="1:12" x14ac:dyDescent="0.3">
      <c r="A21" s="2"/>
      <c r="B21" s="153" t="s">
        <v>558</v>
      </c>
      <c r="C21" s="4"/>
      <c r="D21" s="4"/>
      <c r="E21" s="4"/>
      <c r="F21" s="4"/>
      <c r="G21" s="4"/>
      <c r="H21" s="4"/>
      <c r="I21" s="4"/>
      <c r="J21" s="4"/>
      <c r="K21" s="8"/>
      <c r="L21" s="2"/>
    </row>
    <row r="22" spans="1:12" x14ac:dyDescent="0.3">
      <c r="A22" s="2"/>
      <c r="B22" s="7"/>
      <c r="C22" s="4"/>
      <c r="D22" s="4"/>
      <c r="E22" s="4"/>
      <c r="F22" s="4"/>
      <c r="G22" s="4"/>
      <c r="H22" s="4"/>
      <c r="I22" s="4"/>
      <c r="J22" s="4"/>
      <c r="K22" s="8"/>
      <c r="L22" s="2"/>
    </row>
    <row r="23" spans="1:12" x14ac:dyDescent="0.3">
      <c r="A23" s="2"/>
      <c r="B23" s="206" t="s">
        <v>555</v>
      </c>
      <c r="C23" s="207"/>
      <c r="D23" s="207"/>
      <c r="E23" s="199" t="s">
        <v>554</v>
      </c>
      <c r="F23" s="199"/>
      <c r="G23" s="199"/>
      <c r="H23" s="199"/>
      <c r="I23" s="199"/>
      <c r="J23" s="199"/>
      <c r="K23" s="222"/>
      <c r="L23" s="2"/>
    </row>
    <row r="24" spans="1:12" x14ac:dyDescent="0.3">
      <c r="A24" s="2"/>
      <c r="B24" s="206" t="s">
        <v>40</v>
      </c>
      <c r="C24" s="207"/>
      <c r="D24" s="199">
        <v>1234567</v>
      </c>
      <c r="E24" s="199"/>
      <c r="F24" s="2"/>
      <c r="G24" s="2"/>
      <c r="H24" s="2"/>
      <c r="I24" s="2"/>
      <c r="J24" s="2"/>
      <c r="K24" s="9"/>
      <c r="L24" s="2"/>
    </row>
    <row r="25" spans="1:12" x14ac:dyDescent="0.3">
      <c r="A25" s="2"/>
      <c r="B25" s="206" t="s">
        <v>572</v>
      </c>
      <c r="C25" s="207"/>
      <c r="D25" s="207"/>
      <c r="E25" s="207"/>
      <c r="F25" s="208" t="s">
        <v>571</v>
      </c>
      <c r="G25" s="208"/>
      <c r="H25" s="166"/>
      <c r="I25" s="2"/>
      <c r="J25" s="2"/>
      <c r="K25" s="9"/>
      <c r="L25" s="2"/>
    </row>
    <row r="26" spans="1:12" x14ac:dyDescent="0.3">
      <c r="A26" s="2"/>
      <c r="B26" s="223" t="s">
        <v>559</v>
      </c>
      <c r="C26" s="207"/>
      <c r="D26" s="207"/>
      <c r="E26" s="207"/>
      <c r="F26" s="198" t="str">
        <f>CONCATENATE(IF(E9='Dados - não editar'!A2,'Dados - não editar'!B2,IF(E9='Dados - não editar'!A3,'Dados - não editar'!B3,IF(E9='Dados - não editar'!A4,'Dados - não editar'!B4,IF(E9='Dados - não editar'!A5,'Dados - não editar'!B5,IF(E9='Dados - não editar'!A6,'Dados - não editar'!B6,IF(E9='Dados - não editar'!A7,'Dados - não editar'!B7,IF(E9='Dados - não editar'!A8,'Dados - não editar'!B8,"")))))))," / UFOB nº")</f>
        <v>CCET / UFOB nº</v>
      </c>
      <c r="G26" s="198"/>
      <c r="H26" s="199" t="s">
        <v>592</v>
      </c>
      <c r="I26" s="199"/>
      <c r="J26" s="2"/>
      <c r="K26" s="9"/>
      <c r="L26" s="2"/>
    </row>
    <row r="27" spans="1:12" ht="16.2" thickBot="1" x14ac:dyDescent="0.35">
      <c r="A27" s="2"/>
      <c r="B27" s="211" t="s">
        <v>576</v>
      </c>
      <c r="C27" s="212"/>
      <c r="D27" s="212"/>
      <c r="E27" s="212"/>
      <c r="F27" s="212"/>
      <c r="G27" s="212"/>
      <c r="H27" s="171">
        <v>100</v>
      </c>
      <c r="I27" s="170" t="s">
        <v>577</v>
      </c>
      <c r="J27" s="12"/>
      <c r="K27" s="13"/>
      <c r="L27" s="2"/>
    </row>
    <row r="28" spans="1:12" ht="16.2" thickBot="1" x14ac:dyDescent="0.35">
      <c r="A28" s="2"/>
      <c r="B28" s="154"/>
      <c r="C28" s="2"/>
      <c r="D28" s="2"/>
      <c r="E28" s="2"/>
      <c r="F28" s="2"/>
      <c r="G28" s="50"/>
      <c r="H28" s="155"/>
      <c r="I28" s="155"/>
      <c r="J28" s="129"/>
      <c r="K28" s="2"/>
      <c r="L28" s="2"/>
    </row>
    <row r="29" spans="1:12" ht="18" x14ac:dyDescent="0.35">
      <c r="A29" s="2"/>
      <c r="B29" s="213" t="s">
        <v>52</v>
      </c>
      <c r="C29" s="214"/>
      <c r="D29" s="214"/>
      <c r="E29" s="214"/>
      <c r="F29" s="214"/>
      <c r="G29" s="214"/>
      <c r="H29" s="214"/>
      <c r="I29" s="214"/>
      <c r="J29" s="214"/>
      <c r="K29" s="215"/>
      <c r="L29" s="2"/>
    </row>
    <row r="30" spans="1:12" x14ac:dyDescent="0.3">
      <c r="A30" s="2"/>
      <c r="B30" s="7"/>
      <c r="C30" s="4"/>
      <c r="D30" s="4"/>
      <c r="E30" s="4"/>
      <c r="F30" s="4"/>
      <c r="G30" s="4"/>
      <c r="H30" s="4"/>
      <c r="I30" s="4"/>
      <c r="J30" s="4"/>
      <c r="K30" s="8"/>
      <c r="L30" s="2"/>
    </row>
    <row r="31" spans="1:12" x14ac:dyDescent="0.3">
      <c r="A31" s="2"/>
      <c r="B31" s="14" t="s">
        <v>51</v>
      </c>
      <c r="C31" s="3"/>
      <c r="D31" s="3"/>
      <c r="E31" s="3"/>
      <c r="F31" s="3"/>
      <c r="G31" s="3"/>
      <c r="H31" s="3"/>
      <c r="I31" s="3"/>
      <c r="J31" s="3"/>
      <c r="K31" s="156"/>
      <c r="L31" s="2"/>
    </row>
    <row r="32" spans="1:12" x14ac:dyDescent="0.3">
      <c r="A32" s="2"/>
      <c r="B32" s="157" t="s">
        <v>578</v>
      </c>
      <c r="C32" s="2"/>
      <c r="D32" s="2"/>
      <c r="E32" s="2"/>
      <c r="F32" s="2"/>
      <c r="G32" s="2"/>
      <c r="H32" s="2"/>
      <c r="I32" s="2"/>
      <c r="J32" s="2"/>
      <c r="K32" s="9"/>
      <c r="L32" s="2"/>
    </row>
    <row r="33" spans="1:12" x14ac:dyDescent="0.3">
      <c r="A33" s="2"/>
      <c r="B33" s="10"/>
      <c r="C33" s="15"/>
      <c r="D33" s="15"/>
      <c r="E33" s="15"/>
      <c r="F33" s="15"/>
      <c r="G33" s="15"/>
      <c r="H33" s="15"/>
      <c r="I33" s="15"/>
      <c r="J33" s="15"/>
      <c r="K33" s="11"/>
      <c r="L33" s="2"/>
    </row>
    <row r="34" spans="1:12" x14ac:dyDescent="0.3">
      <c r="A34" s="2"/>
      <c r="B34" s="10" t="s">
        <v>53</v>
      </c>
      <c r="C34" s="15"/>
      <c r="D34" s="15"/>
      <c r="E34" s="15"/>
      <c r="F34" s="15"/>
      <c r="G34" s="15"/>
      <c r="H34" s="15"/>
      <c r="I34" s="15"/>
      <c r="J34" s="15"/>
      <c r="K34" s="11"/>
      <c r="L34" s="2"/>
    </row>
    <row r="35" spans="1:12" x14ac:dyDescent="0.3">
      <c r="A35" s="2"/>
      <c r="B35" s="10" t="s">
        <v>525</v>
      </c>
      <c r="C35" s="15"/>
      <c r="D35" s="15"/>
      <c r="E35" s="15"/>
      <c r="F35" s="15"/>
      <c r="G35" s="15"/>
      <c r="H35" s="15"/>
      <c r="I35" s="15"/>
      <c r="J35" s="15"/>
      <c r="K35" s="11"/>
      <c r="L35" s="2"/>
    </row>
    <row r="36" spans="1:12" x14ac:dyDescent="0.3">
      <c r="A36" s="2"/>
      <c r="B36" s="10" t="s">
        <v>533</v>
      </c>
      <c r="C36" s="15"/>
      <c r="D36" s="15"/>
      <c r="E36" s="15"/>
      <c r="F36" s="15"/>
      <c r="G36" s="15"/>
      <c r="H36" s="15"/>
      <c r="I36" s="15"/>
      <c r="J36" s="15"/>
      <c r="K36" s="11"/>
      <c r="L36" s="2"/>
    </row>
    <row r="37" spans="1:12" x14ac:dyDescent="0.3">
      <c r="A37" s="2"/>
      <c r="B37" s="10"/>
      <c r="C37" s="15"/>
      <c r="D37" s="15"/>
      <c r="E37" s="15"/>
      <c r="F37" s="15"/>
      <c r="G37" s="15"/>
      <c r="H37" s="15"/>
      <c r="I37" s="15"/>
      <c r="J37" s="15"/>
      <c r="K37" s="11"/>
      <c r="L37" s="2"/>
    </row>
    <row r="38" spans="1:12" x14ac:dyDescent="0.3">
      <c r="A38" s="2"/>
      <c r="B38" s="10" t="s">
        <v>526</v>
      </c>
      <c r="C38" s="15"/>
      <c r="D38" s="15"/>
      <c r="E38" s="15"/>
      <c r="F38" s="15"/>
      <c r="G38" s="15"/>
      <c r="H38" s="15"/>
      <c r="I38" s="15"/>
      <c r="J38" s="15"/>
      <c r="K38" s="11"/>
      <c r="L38" s="2"/>
    </row>
    <row r="39" spans="1:12" x14ac:dyDescent="0.3">
      <c r="A39" s="2"/>
      <c r="B39" s="158" t="s">
        <v>527</v>
      </c>
      <c r="C39" s="15"/>
      <c r="D39" s="15"/>
      <c r="E39" s="15"/>
      <c r="F39" s="15"/>
      <c r="G39" s="159">
        <v>44819</v>
      </c>
      <c r="H39" s="160" t="s">
        <v>56</v>
      </c>
      <c r="I39" s="155">
        <v>45169</v>
      </c>
      <c r="J39" s="15"/>
      <c r="K39" s="11"/>
      <c r="L39" s="2"/>
    </row>
    <row r="40" spans="1:12" x14ac:dyDescent="0.3">
      <c r="A40" s="2"/>
      <c r="B40" s="158" t="s">
        <v>528</v>
      </c>
      <c r="C40" s="15"/>
      <c r="D40" s="15"/>
      <c r="E40" s="15"/>
      <c r="F40" s="15"/>
      <c r="G40" s="159">
        <v>45170</v>
      </c>
      <c r="H40" s="160" t="s">
        <v>56</v>
      </c>
      <c r="I40" s="155">
        <v>45961</v>
      </c>
      <c r="J40" s="15"/>
      <c r="K40" s="11"/>
      <c r="L40" s="2"/>
    </row>
    <row r="41" spans="1:12" ht="16.2" thickBot="1" x14ac:dyDescent="0.35">
      <c r="A41" s="2"/>
      <c r="B41" s="161" t="s">
        <v>529</v>
      </c>
      <c r="C41" s="12"/>
      <c r="D41" s="12"/>
      <c r="E41" s="12"/>
      <c r="F41" s="12"/>
      <c r="G41" s="68" t="s">
        <v>530</v>
      </c>
      <c r="H41" s="224">
        <v>45962</v>
      </c>
      <c r="I41" s="224"/>
      <c r="J41" s="16"/>
      <c r="K41" s="13"/>
      <c r="L41" s="2"/>
    </row>
    <row r="42" spans="1:12" ht="16.2" thickBot="1" x14ac:dyDescent="0.35">
      <c r="A42" s="2"/>
      <c r="B42" s="154"/>
      <c r="C42" s="2"/>
      <c r="D42" s="2"/>
      <c r="E42" s="2"/>
      <c r="F42" s="2"/>
      <c r="G42" s="50"/>
      <c r="H42" s="155"/>
      <c r="I42" s="155"/>
      <c r="J42" s="129"/>
      <c r="K42" s="2"/>
      <c r="L42" s="2"/>
    </row>
    <row r="43" spans="1:12" ht="18" x14ac:dyDescent="0.35">
      <c r="A43" s="2"/>
      <c r="B43" s="213" t="s">
        <v>54</v>
      </c>
      <c r="C43" s="214"/>
      <c r="D43" s="214"/>
      <c r="E43" s="214"/>
      <c r="F43" s="214"/>
      <c r="G43" s="214"/>
      <c r="H43" s="214"/>
      <c r="I43" s="214"/>
      <c r="J43" s="214"/>
      <c r="K43" s="215"/>
      <c r="L43" s="2"/>
    </row>
    <row r="44" spans="1:12" x14ac:dyDescent="0.3">
      <c r="A44" s="2"/>
      <c r="B44" s="7"/>
      <c r="C44" s="4"/>
      <c r="D44" s="4"/>
      <c r="E44" s="4"/>
      <c r="F44" s="4"/>
      <c r="G44" s="4"/>
      <c r="H44" s="4"/>
      <c r="I44" s="4"/>
      <c r="J44" s="4"/>
      <c r="K44" s="8"/>
      <c r="L44" s="2"/>
    </row>
    <row r="45" spans="1:12" x14ac:dyDescent="0.3">
      <c r="A45" s="2"/>
      <c r="B45" s="157" t="s">
        <v>55</v>
      </c>
      <c r="C45" s="4"/>
      <c r="D45" s="4"/>
      <c r="E45" s="4"/>
      <c r="F45" s="4"/>
      <c r="G45" s="4"/>
      <c r="H45" s="4"/>
      <c r="I45" s="4"/>
      <c r="J45" s="4"/>
      <c r="K45" s="8"/>
      <c r="L45" s="2"/>
    </row>
    <row r="46" spans="1:12" x14ac:dyDescent="0.3">
      <c r="A46" s="2"/>
      <c r="B46" s="157" t="s">
        <v>49</v>
      </c>
      <c r="C46" s="2"/>
      <c r="D46" s="2"/>
      <c r="E46" s="2"/>
      <c r="F46" s="2"/>
      <c r="G46" s="2"/>
      <c r="H46" s="2"/>
      <c r="I46" s="2"/>
      <c r="J46" s="2"/>
      <c r="K46" s="9"/>
      <c r="L46" s="2"/>
    </row>
    <row r="47" spans="1:12" x14ac:dyDescent="0.3">
      <c r="A47" s="2"/>
      <c r="B47" s="157" t="s">
        <v>50</v>
      </c>
      <c r="C47" s="2"/>
      <c r="D47" s="2"/>
      <c r="E47" s="2"/>
      <c r="F47" s="2"/>
      <c r="G47" s="2"/>
      <c r="H47" s="2"/>
      <c r="I47" s="2"/>
      <c r="J47" s="2"/>
      <c r="K47" s="9"/>
      <c r="L47" s="2"/>
    </row>
    <row r="48" spans="1:12" x14ac:dyDescent="0.3">
      <c r="A48" s="2"/>
      <c r="B48" s="157"/>
      <c r="C48" s="2"/>
      <c r="D48" s="2"/>
      <c r="E48" s="2"/>
      <c r="F48" s="2"/>
      <c r="G48" s="2"/>
      <c r="H48" s="2"/>
      <c r="I48" s="2"/>
      <c r="J48" s="2"/>
      <c r="K48" s="9"/>
      <c r="L48" s="2"/>
    </row>
    <row r="49" spans="1:12" x14ac:dyDescent="0.3">
      <c r="A49" s="2"/>
      <c r="B49" s="157" t="s">
        <v>66</v>
      </c>
      <c r="C49" s="2"/>
      <c r="D49" s="2"/>
      <c r="E49" s="2"/>
      <c r="F49" s="2"/>
      <c r="G49" s="2"/>
      <c r="H49" s="2"/>
      <c r="I49" s="2"/>
      <c r="J49" s="2"/>
      <c r="K49" s="9"/>
      <c r="L49" s="2"/>
    </row>
    <row r="50" spans="1:12" x14ac:dyDescent="0.3">
      <c r="A50" s="2"/>
      <c r="B50" s="157" t="s">
        <v>65</v>
      </c>
      <c r="C50" s="2"/>
      <c r="D50" s="2"/>
      <c r="E50" s="2"/>
      <c r="F50" s="2"/>
      <c r="G50" s="2"/>
      <c r="H50" s="2"/>
      <c r="I50" s="2"/>
      <c r="J50" s="2"/>
      <c r="K50" s="9"/>
      <c r="L50" s="2"/>
    </row>
    <row r="51" spans="1:12" x14ac:dyDescent="0.3">
      <c r="A51" s="2"/>
      <c r="B51" s="162" t="str">
        <f>IF(E11&lt;G39,"- no presente caso, essa planilha não é adequada para a solicitação.",IF(AND(E11&lt;G40,E12&lt;G40),"- Verificar as datas de início e término do interstício informadas",IF(AND(E11&lt;G40,E12&lt;H41),"- utilizar os formulários 'Res_004_2021' e 'Res_017_2023'",IF(AND(E11&lt;G40,E12&gt;I40),"- utilizar os formulários 'Res_004_2021', 'Res_017_2023' e 'Res_024_2025'",IF(AND(E11&lt;H41,E12&lt;H41),"- utilizar somente o formulário 'Res_017_2023'",IF(AND(E12&gt;I40,E11&lt;H41),"- utilizar os formulários 'Res_017_2023' e 'Res_024_2025'",IF(E11&gt;I40,"- utilizar somente o formulário 'Res_024_2025'","- Verificar as datas de início e término do interstício informadas.")))))))</f>
        <v>- utilizar somente o formulário 'Res_017_2023'</v>
      </c>
      <c r="C51" s="2"/>
      <c r="D51" s="2"/>
      <c r="E51" s="2"/>
      <c r="F51" s="2"/>
      <c r="G51" s="2"/>
      <c r="H51" s="2"/>
      <c r="I51" s="2"/>
      <c r="J51" s="2"/>
      <c r="K51" s="9"/>
      <c r="L51" s="2"/>
    </row>
    <row r="52" spans="1:12" x14ac:dyDescent="0.3">
      <c r="A52" s="2"/>
      <c r="B52" s="157"/>
      <c r="C52" s="2"/>
      <c r="D52" s="2"/>
      <c r="E52" s="2"/>
      <c r="F52" s="2"/>
      <c r="G52" s="2"/>
      <c r="H52" s="2"/>
      <c r="I52" s="2"/>
      <c r="J52" s="2"/>
      <c r="K52" s="9"/>
      <c r="L52" s="2"/>
    </row>
    <row r="53" spans="1:12" x14ac:dyDescent="0.3">
      <c r="A53" s="2"/>
      <c r="B53" s="157" t="s">
        <v>534</v>
      </c>
      <c r="C53" s="2"/>
      <c r="D53" s="2"/>
      <c r="E53" s="2"/>
      <c r="F53" s="2"/>
      <c r="G53" s="2"/>
      <c r="H53" s="2"/>
      <c r="I53" s="2"/>
      <c r="J53" s="2"/>
      <c r="K53" s="9"/>
      <c r="L53" s="2"/>
    </row>
    <row r="54" spans="1:12" x14ac:dyDescent="0.3">
      <c r="A54" s="2"/>
      <c r="B54" s="157" t="s">
        <v>535</v>
      </c>
      <c r="C54" s="2"/>
      <c r="D54" s="2"/>
      <c r="E54" s="2"/>
      <c r="F54" s="2"/>
      <c r="G54" s="2"/>
      <c r="H54" s="2"/>
      <c r="I54" s="2"/>
      <c r="J54" s="2"/>
      <c r="K54" s="9"/>
      <c r="L54" s="2"/>
    </row>
    <row r="55" spans="1:12" x14ac:dyDescent="0.3">
      <c r="A55" s="2"/>
      <c r="B55" s="157" t="s">
        <v>536</v>
      </c>
      <c r="C55" s="2"/>
      <c r="D55" s="2"/>
      <c r="E55" s="2"/>
      <c r="F55" s="2"/>
      <c r="G55" s="2"/>
      <c r="H55" s="2"/>
      <c r="I55" s="2"/>
      <c r="J55" s="2"/>
      <c r="K55" s="9"/>
      <c r="L55" s="2"/>
    </row>
    <row r="56" spans="1:12" x14ac:dyDescent="0.3">
      <c r="A56" s="2"/>
      <c r="B56" s="157" t="s">
        <v>537</v>
      </c>
      <c r="C56" s="2"/>
      <c r="D56" s="2"/>
      <c r="E56" s="2"/>
      <c r="F56" s="2"/>
      <c r="G56" s="2"/>
      <c r="H56" s="2"/>
      <c r="I56" s="2"/>
      <c r="J56" s="2"/>
      <c r="K56" s="9"/>
      <c r="L56" s="2"/>
    </row>
    <row r="57" spans="1:12" x14ac:dyDescent="0.3">
      <c r="A57" s="2"/>
      <c r="B57" s="163"/>
      <c r="C57" s="2"/>
      <c r="D57" s="2"/>
      <c r="E57" s="2"/>
      <c r="F57" s="2"/>
      <c r="G57" s="2"/>
      <c r="H57" s="2"/>
      <c r="I57" s="2"/>
      <c r="J57" s="2"/>
      <c r="K57" s="9"/>
      <c r="L57" s="2"/>
    </row>
    <row r="58" spans="1:12" x14ac:dyDescent="0.3">
      <c r="A58" s="2"/>
      <c r="B58" s="157" t="s">
        <v>57</v>
      </c>
      <c r="C58" s="2"/>
      <c r="D58" s="2"/>
      <c r="E58" s="2"/>
      <c r="F58" s="2"/>
      <c r="G58" s="2"/>
      <c r="H58" s="2"/>
      <c r="I58" s="2"/>
      <c r="J58" s="2"/>
      <c r="K58" s="9"/>
      <c r="L58" s="2"/>
    </row>
    <row r="59" spans="1:12" x14ac:dyDescent="0.3">
      <c r="A59" s="2"/>
      <c r="B59" s="157" t="s">
        <v>58</v>
      </c>
      <c r="C59" s="2"/>
      <c r="D59" s="2"/>
      <c r="E59" s="2"/>
      <c r="F59" s="2"/>
      <c r="G59" s="2"/>
      <c r="H59" s="2"/>
      <c r="I59" s="2"/>
      <c r="J59" s="2"/>
      <c r="K59" s="9"/>
      <c r="L59" s="2"/>
    </row>
    <row r="60" spans="1:12" x14ac:dyDescent="0.3">
      <c r="A60" s="2"/>
      <c r="B60" s="157"/>
      <c r="C60" s="2"/>
      <c r="D60" s="2"/>
      <c r="E60" s="2"/>
      <c r="F60" s="2"/>
      <c r="G60" s="2"/>
      <c r="H60" s="2"/>
      <c r="I60" s="2"/>
      <c r="J60" s="2"/>
      <c r="K60" s="9"/>
      <c r="L60" s="2"/>
    </row>
    <row r="61" spans="1:12" x14ac:dyDescent="0.3">
      <c r="A61" s="2"/>
      <c r="B61" s="157" t="s">
        <v>59</v>
      </c>
      <c r="C61" s="2"/>
      <c r="D61" s="2"/>
      <c r="E61" s="2"/>
      <c r="F61" s="2"/>
      <c r="G61" s="2"/>
      <c r="H61" s="2"/>
      <c r="I61" s="2"/>
      <c r="J61" s="2"/>
      <c r="K61" s="9"/>
      <c r="L61" s="2"/>
    </row>
    <row r="62" spans="1:12" x14ac:dyDescent="0.3">
      <c r="A62" s="2"/>
      <c r="B62" s="157" t="s">
        <v>60</v>
      </c>
      <c r="C62" s="2"/>
      <c r="D62" s="2"/>
      <c r="E62" s="2"/>
      <c r="F62" s="2"/>
      <c r="G62" s="2"/>
      <c r="H62" s="2"/>
      <c r="I62" s="2"/>
      <c r="J62" s="2"/>
      <c r="K62" s="9"/>
      <c r="L62" s="2"/>
    </row>
    <row r="63" spans="1:12" x14ac:dyDescent="0.3">
      <c r="A63" s="2"/>
      <c r="B63" s="157"/>
      <c r="C63" s="2"/>
      <c r="D63" s="2"/>
      <c r="E63" s="2"/>
      <c r="F63" s="2"/>
      <c r="G63" s="2"/>
      <c r="H63" s="2"/>
      <c r="I63" s="2"/>
      <c r="J63" s="2"/>
      <c r="K63" s="9"/>
      <c r="L63" s="2"/>
    </row>
    <row r="64" spans="1:12" x14ac:dyDescent="0.3">
      <c r="A64" s="2"/>
      <c r="B64" s="157" t="s">
        <v>61</v>
      </c>
      <c r="C64" s="2"/>
      <c r="D64" s="2"/>
      <c r="E64" s="2"/>
      <c r="F64" s="2"/>
      <c r="G64" s="2"/>
      <c r="H64" s="2"/>
      <c r="I64" s="2"/>
      <c r="J64" s="2"/>
      <c r="K64" s="9"/>
      <c r="L64" s="2"/>
    </row>
    <row r="65" spans="1:12" x14ac:dyDescent="0.3">
      <c r="A65" s="2"/>
      <c r="B65" s="157" t="s">
        <v>62</v>
      </c>
      <c r="C65" s="2"/>
      <c r="D65" s="2"/>
      <c r="E65" s="2"/>
      <c r="F65" s="2"/>
      <c r="G65" s="2"/>
      <c r="H65" s="2"/>
      <c r="I65" s="2"/>
      <c r="J65" s="2"/>
      <c r="K65" s="9"/>
      <c r="L65" s="2"/>
    </row>
    <row r="66" spans="1:12" x14ac:dyDescent="0.3">
      <c r="A66" s="2"/>
      <c r="B66" s="157"/>
      <c r="C66" s="2"/>
      <c r="D66" s="2"/>
      <c r="E66" s="2"/>
      <c r="F66" s="2"/>
      <c r="G66" s="2"/>
      <c r="H66" s="2"/>
      <c r="I66" s="2"/>
      <c r="J66" s="2"/>
      <c r="K66" s="9"/>
      <c r="L66" s="2"/>
    </row>
    <row r="67" spans="1:12" x14ac:dyDescent="0.3">
      <c r="A67" s="2"/>
      <c r="B67" s="157" t="s">
        <v>63</v>
      </c>
      <c r="C67" s="2"/>
      <c r="D67" s="2"/>
      <c r="E67" s="2"/>
      <c r="F67" s="2"/>
      <c r="G67" s="2"/>
      <c r="H67" s="2"/>
      <c r="I67" s="2"/>
      <c r="J67" s="2"/>
      <c r="K67" s="9"/>
      <c r="L67" s="2"/>
    </row>
    <row r="68" spans="1:12" x14ac:dyDescent="0.3">
      <c r="A68" s="2"/>
      <c r="B68" s="157" t="s">
        <v>64</v>
      </c>
      <c r="C68" s="2"/>
      <c r="D68" s="2"/>
      <c r="E68" s="2"/>
      <c r="F68" s="2"/>
      <c r="G68" s="2"/>
      <c r="H68" s="2"/>
      <c r="I68" s="2"/>
      <c r="J68" s="2"/>
      <c r="K68" s="9"/>
      <c r="L68" s="2"/>
    </row>
    <row r="69" spans="1:12" x14ac:dyDescent="0.3">
      <c r="A69" s="2"/>
      <c r="B69" s="157" t="s">
        <v>584</v>
      </c>
      <c r="C69" s="2"/>
      <c r="D69" s="2"/>
      <c r="E69" s="2"/>
      <c r="F69" s="2"/>
      <c r="G69" s="2"/>
      <c r="H69" s="2"/>
      <c r="I69" s="2"/>
      <c r="J69" s="2"/>
      <c r="K69" s="9"/>
      <c r="L69" s="2"/>
    </row>
    <row r="70" spans="1:12" x14ac:dyDescent="0.3">
      <c r="A70" s="2"/>
      <c r="B70" s="157"/>
      <c r="C70" s="2"/>
      <c r="D70" s="2"/>
      <c r="E70" s="2"/>
      <c r="F70" s="2"/>
      <c r="G70" s="2"/>
      <c r="H70" s="2"/>
      <c r="I70" s="2"/>
      <c r="J70" s="2"/>
      <c r="K70" s="9"/>
      <c r="L70" s="2"/>
    </row>
    <row r="71" spans="1:12" x14ac:dyDescent="0.3">
      <c r="A71" s="2"/>
      <c r="B71" s="157" t="s">
        <v>585</v>
      </c>
      <c r="C71" s="2"/>
      <c r="D71" s="2"/>
      <c r="E71" s="2"/>
      <c r="F71" s="2"/>
      <c r="G71" s="2"/>
      <c r="H71" s="2"/>
      <c r="I71" s="2"/>
      <c r="J71" s="2"/>
      <c r="K71" s="9"/>
      <c r="L71" s="2"/>
    </row>
    <row r="72" spans="1:12" x14ac:dyDescent="0.3">
      <c r="A72" s="2"/>
      <c r="B72" s="157" t="s">
        <v>586</v>
      </c>
      <c r="C72" s="2"/>
      <c r="D72" s="2"/>
      <c r="E72" s="2"/>
      <c r="F72" s="2"/>
      <c r="G72" s="2"/>
      <c r="H72" s="2"/>
      <c r="I72" s="2"/>
      <c r="J72" s="2"/>
      <c r="K72" s="9"/>
      <c r="L72" s="2"/>
    </row>
    <row r="73" spans="1:12" x14ac:dyDescent="0.3">
      <c r="A73" s="2"/>
      <c r="B73" s="157" t="s">
        <v>587</v>
      </c>
      <c r="C73" s="2"/>
      <c r="D73" s="2"/>
      <c r="E73" s="2"/>
      <c r="F73" s="2"/>
      <c r="G73" s="2"/>
      <c r="H73" s="2"/>
      <c r="I73" s="2"/>
      <c r="J73" s="2"/>
      <c r="K73" s="9"/>
      <c r="L73" s="2"/>
    </row>
    <row r="74" spans="1:12" x14ac:dyDescent="0.3">
      <c r="A74" s="2"/>
      <c r="B74" s="157"/>
      <c r="C74" s="2"/>
      <c r="D74" s="2"/>
      <c r="E74" s="2"/>
      <c r="F74" s="2"/>
      <c r="G74" s="2"/>
      <c r="H74" s="2"/>
      <c r="I74" s="2"/>
      <c r="J74" s="2"/>
      <c r="K74" s="9"/>
      <c r="L74" s="2"/>
    </row>
    <row r="75" spans="1:12" x14ac:dyDescent="0.3">
      <c r="A75" s="2"/>
      <c r="B75" s="157" t="s">
        <v>588</v>
      </c>
      <c r="C75" s="2"/>
      <c r="D75" s="2"/>
      <c r="E75" s="2"/>
      <c r="F75" s="2"/>
      <c r="G75" s="2"/>
      <c r="H75" s="2"/>
      <c r="I75" s="2"/>
      <c r="J75" s="2"/>
      <c r="K75" s="9"/>
      <c r="L75" s="2"/>
    </row>
    <row r="76" spans="1:12" x14ac:dyDescent="0.3">
      <c r="A76" s="2"/>
      <c r="B76" s="157" t="s">
        <v>589</v>
      </c>
      <c r="C76" s="2"/>
      <c r="D76" s="2"/>
      <c r="E76" s="2"/>
      <c r="F76" s="2"/>
      <c r="G76" s="2"/>
      <c r="H76" s="2"/>
      <c r="I76" s="2"/>
      <c r="J76" s="2"/>
      <c r="K76" s="9"/>
      <c r="L76" s="2"/>
    </row>
    <row r="77" spans="1:12" ht="16.2" thickBot="1" x14ac:dyDescent="0.35">
      <c r="A77" s="2"/>
      <c r="B77" s="164" t="s">
        <v>590</v>
      </c>
      <c r="C77" s="12"/>
      <c r="D77" s="12"/>
      <c r="E77" s="12"/>
      <c r="F77" s="12"/>
      <c r="G77" s="12"/>
      <c r="H77" s="12"/>
      <c r="I77" s="12"/>
      <c r="J77" s="12"/>
      <c r="K77" s="13"/>
      <c r="L77" s="2"/>
    </row>
    <row r="78" spans="1:12" x14ac:dyDescent="0.3">
      <c r="A78" s="2"/>
      <c r="B78" s="2"/>
      <c r="C78" s="2"/>
      <c r="D78" s="2"/>
      <c r="E78" s="2"/>
      <c r="F78" s="2"/>
      <c r="G78" s="2"/>
      <c r="H78" s="2"/>
      <c r="I78" s="2"/>
      <c r="J78" s="2"/>
      <c r="K78" s="2"/>
      <c r="L78" s="2"/>
    </row>
    <row r="79" spans="1:12" x14ac:dyDescent="0.3">
      <c r="A79" s="2"/>
      <c r="B79" s="2"/>
      <c r="C79" s="2"/>
      <c r="D79" s="2"/>
      <c r="E79" s="2"/>
      <c r="F79" s="2"/>
      <c r="G79" s="2"/>
      <c r="H79" s="2"/>
      <c r="I79" s="2"/>
      <c r="J79" s="2"/>
      <c r="K79" s="2"/>
      <c r="L79" s="2"/>
    </row>
    <row r="80" spans="1:12" x14ac:dyDescent="0.3">
      <c r="A80" s="2"/>
      <c r="B80" s="2"/>
      <c r="C80" s="2"/>
      <c r="D80" s="2"/>
      <c r="E80" s="2"/>
      <c r="F80" s="2"/>
      <c r="G80" s="2"/>
      <c r="H80" s="2"/>
      <c r="I80" s="2"/>
      <c r="J80" s="2"/>
      <c r="K80" s="2"/>
      <c r="L80" s="2"/>
    </row>
    <row r="81" spans="1:12" x14ac:dyDescent="0.3">
      <c r="A81" s="2"/>
      <c r="B81" s="2"/>
      <c r="C81" s="2"/>
      <c r="D81" s="2"/>
      <c r="E81" s="2"/>
      <c r="F81" s="2"/>
      <c r="G81" s="2"/>
      <c r="H81" s="2"/>
      <c r="I81" s="2"/>
      <c r="J81" s="2"/>
      <c r="K81" s="2"/>
      <c r="L81" s="2"/>
    </row>
    <row r="82" spans="1:12" x14ac:dyDescent="0.3">
      <c r="A82" s="2"/>
      <c r="B82" s="2"/>
      <c r="C82" s="2"/>
      <c r="D82" s="2"/>
      <c r="E82" s="2"/>
      <c r="F82" s="2"/>
      <c r="G82" s="2"/>
      <c r="H82" s="2"/>
      <c r="I82" s="2"/>
      <c r="J82" s="2"/>
      <c r="K82" s="2"/>
      <c r="L82" s="2"/>
    </row>
    <row r="83" spans="1:12" x14ac:dyDescent="0.3">
      <c r="A83" s="2"/>
      <c r="B83" s="2"/>
      <c r="C83" s="2"/>
      <c r="D83" s="2"/>
      <c r="E83" s="2"/>
      <c r="F83" s="2"/>
      <c r="G83" s="2"/>
      <c r="H83" s="2"/>
      <c r="I83" s="2"/>
      <c r="J83" s="2"/>
      <c r="K83" s="2"/>
      <c r="L83" s="2"/>
    </row>
    <row r="84" spans="1:12" x14ac:dyDescent="0.3">
      <c r="A84" s="2"/>
      <c r="B84" s="2"/>
      <c r="C84" s="2"/>
      <c r="D84" s="2"/>
      <c r="E84" s="2"/>
      <c r="F84" s="2"/>
      <c r="G84" s="2"/>
      <c r="H84" s="2"/>
      <c r="I84" s="2"/>
      <c r="J84" s="2"/>
      <c r="K84" s="2"/>
      <c r="L84" s="2"/>
    </row>
    <row r="85" spans="1:12" x14ac:dyDescent="0.3">
      <c r="A85" s="2"/>
      <c r="B85" s="2"/>
      <c r="C85" s="2"/>
      <c r="D85" s="2"/>
      <c r="E85" s="2"/>
      <c r="F85" s="2"/>
      <c r="G85" s="2"/>
      <c r="H85" s="2"/>
      <c r="I85" s="2"/>
      <c r="J85" s="2"/>
      <c r="K85" s="2"/>
      <c r="L85" s="2"/>
    </row>
    <row r="86" spans="1:12" x14ac:dyDescent="0.3">
      <c r="A86" s="2"/>
      <c r="B86" s="2"/>
      <c r="C86" s="2"/>
      <c r="D86" s="2"/>
      <c r="E86" s="2"/>
      <c r="F86" s="2"/>
      <c r="G86" s="2"/>
      <c r="H86" s="2"/>
      <c r="I86" s="2"/>
      <c r="J86" s="2"/>
      <c r="K86" s="2"/>
      <c r="L86" s="2"/>
    </row>
    <row r="87" spans="1:12" x14ac:dyDescent="0.3">
      <c r="A87" s="2"/>
      <c r="B87" s="2"/>
      <c r="C87" s="2"/>
      <c r="D87" s="2"/>
      <c r="E87" s="2"/>
      <c r="F87" s="2"/>
      <c r="G87" s="2"/>
      <c r="H87" s="2"/>
      <c r="I87" s="2"/>
      <c r="J87" s="2"/>
      <c r="K87" s="2"/>
      <c r="L87" s="2"/>
    </row>
    <row r="88" spans="1:12" x14ac:dyDescent="0.3">
      <c r="A88" s="2"/>
      <c r="B88" s="2"/>
      <c r="C88" s="2"/>
      <c r="D88" s="2"/>
      <c r="E88" s="2"/>
      <c r="F88" s="2"/>
      <c r="G88" s="2"/>
      <c r="H88" s="2"/>
      <c r="I88" s="2"/>
      <c r="J88" s="2"/>
      <c r="K88" s="2"/>
      <c r="L88" s="2"/>
    </row>
    <row r="89" spans="1:12" x14ac:dyDescent="0.3">
      <c r="A89" s="2"/>
      <c r="B89" s="2"/>
      <c r="C89" s="2"/>
      <c r="D89" s="2"/>
      <c r="E89" s="2"/>
      <c r="F89" s="2"/>
      <c r="G89" s="2"/>
      <c r="H89" s="2"/>
      <c r="I89" s="2"/>
      <c r="J89" s="2"/>
      <c r="K89" s="2"/>
      <c r="L89" s="2"/>
    </row>
    <row r="90" spans="1:12" x14ac:dyDescent="0.3">
      <c r="A90" s="2"/>
      <c r="B90" s="2"/>
      <c r="C90" s="2"/>
      <c r="D90" s="2"/>
      <c r="E90" s="2"/>
      <c r="F90" s="2"/>
      <c r="G90" s="2"/>
      <c r="H90" s="2"/>
      <c r="I90" s="2"/>
      <c r="J90" s="2"/>
      <c r="K90" s="2"/>
      <c r="L90" s="2"/>
    </row>
    <row r="91" spans="1:12" x14ac:dyDescent="0.3">
      <c r="A91" s="2"/>
      <c r="B91" s="2"/>
      <c r="C91" s="2"/>
      <c r="D91" s="2"/>
      <c r="E91" s="2"/>
      <c r="F91" s="2"/>
      <c r="G91" s="2"/>
      <c r="H91" s="2"/>
      <c r="I91" s="2"/>
      <c r="J91" s="2"/>
      <c r="K91" s="2"/>
      <c r="L91" s="2"/>
    </row>
    <row r="92" spans="1:12" x14ac:dyDescent="0.3">
      <c r="A92" s="2"/>
      <c r="B92" s="2"/>
      <c r="C92" s="2"/>
      <c r="D92" s="2"/>
      <c r="E92" s="2"/>
      <c r="F92" s="2"/>
      <c r="G92" s="2"/>
      <c r="H92" s="2"/>
      <c r="I92" s="2"/>
      <c r="J92" s="2"/>
      <c r="K92" s="2"/>
      <c r="L92" s="2"/>
    </row>
    <row r="93" spans="1:12" x14ac:dyDescent="0.3">
      <c r="A93" s="2"/>
      <c r="B93" s="2"/>
      <c r="C93" s="2"/>
      <c r="D93" s="2"/>
      <c r="E93" s="2"/>
      <c r="F93" s="2"/>
      <c r="G93" s="2"/>
      <c r="H93" s="2"/>
      <c r="I93" s="2"/>
      <c r="J93" s="2"/>
      <c r="K93" s="2"/>
      <c r="L93" s="2"/>
    </row>
    <row r="94" spans="1:12" x14ac:dyDescent="0.3">
      <c r="A94" s="2"/>
      <c r="B94" s="2"/>
      <c r="C94" s="2"/>
      <c r="D94" s="2"/>
      <c r="E94" s="2"/>
      <c r="F94" s="2"/>
      <c r="G94" s="2"/>
      <c r="H94" s="2"/>
      <c r="I94" s="2"/>
      <c r="J94" s="2"/>
      <c r="K94" s="2"/>
      <c r="L94" s="2"/>
    </row>
    <row r="95" spans="1:12" x14ac:dyDescent="0.3">
      <c r="A95" s="2"/>
      <c r="B95" s="2"/>
      <c r="C95" s="2"/>
      <c r="D95" s="2"/>
      <c r="E95" s="2"/>
      <c r="F95" s="2"/>
      <c r="G95" s="2"/>
      <c r="H95" s="2"/>
      <c r="I95" s="2"/>
      <c r="J95" s="2"/>
      <c r="K95" s="2"/>
      <c r="L95" s="2"/>
    </row>
    <row r="96" spans="1:12" x14ac:dyDescent="0.3">
      <c r="A96" s="2"/>
      <c r="B96" s="2"/>
      <c r="C96" s="2"/>
      <c r="D96" s="2"/>
      <c r="E96" s="2"/>
      <c r="F96" s="2"/>
      <c r="G96" s="2"/>
      <c r="H96" s="2"/>
      <c r="I96" s="2"/>
      <c r="J96" s="2"/>
      <c r="K96" s="2"/>
      <c r="L96" s="2"/>
    </row>
    <row r="97" spans="1:12" x14ac:dyDescent="0.3">
      <c r="A97" s="2"/>
      <c r="B97" s="2"/>
      <c r="C97" s="2"/>
      <c r="D97" s="2"/>
      <c r="E97" s="2"/>
      <c r="F97" s="2"/>
      <c r="G97" s="2"/>
      <c r="H97" s="2"/>
      <c r="I97" s="2"/>
      <c r="J97" s="2"/>
      <c r="K97" s="2"/>
      <c r="L97" s="2"/>
    </row>
    <row r="98" spans="1:12" x14ac:dyDescent="0.3">
      <c r="A98" s="2"/>
      <c r="B98" s="2"/>
      <c r="C98" s="2"/>
      <c r="D98" s="2"/>
      <c r="E98" s="2"/>
      <c r="F98" s="2"/>
      <c r="G98" s="2"/>
      <c r="H98" s="2"/>
      <c r="I98" s="2"/>
      <c r="J98" s="2"/>
      <c r="K98" s="2"/>
      <c r="L98" s="2"/>
    </row>
    <row r="99" spans="1:12" x14ac:dyDescent="0.3">
      <c r="A99" s="2"/>
      <c r="B99" s="2"/>
      <c r="C99" s="2"/>
      <c r="D99" s="2"/>
      <c r="E99" s="2"/>
      <c r="F99" s="2"/>
      <c r="G99" s="2"/>
      <c r="H99" s="2"/>
      <c r="I99" s="2"/>
      <c r="J99" s="2"/>
      <c r="K99" s="2"/>
      <c r="L99" s="2"/>
    </row>
    <row r="100" spans="1:12" x14ac:dyDescent="0.3">
      <c r="A100" s="2"/>
      <c r="B100" s="2"/>
      <c r="C100" s="2"/>
      <c r="D100" s="2"/>
      <c r="E100" s="2"/>
      <c r="F100" s="2"/>
      <c r="G100" s="2"/>
      <c r="H100" s="2"/>
      <c r="I100" s="2"/>
      <c r="J100" s="2"/>
      <c r="K100" s="2"/>
      <c r="L100" s="2"/>
    </row>
    <row r="101" spans="1:12" x14ac:dyDescent="0.3">
      <c r="A101" s="2"/>
      <c r="B101" s="2"/>
      <c r="C101" s="2"/>
      <c r="D101" s="2"/>
      <c r="E101" s="2"/>
      <c r="F101" s="2"/>
      <c r="G101" s="2"/>
      <c r="H101" s="2"/>
      <c r="I101" s="2"/>
      <c r="J101" s="2"/>
      <c r="K101" s="2"/>
      <c r="L101" s="2"/>
    </row>
    <row r="102" spans="1:12" x14ac:dyDescent="0.3">
      <c r="A102" s="2"/>
      <c r="B102" s="2"/>
      <c r="C102" s="2"/>
      <c r="D102" s="2"/>
      <c r="E102" s="2"/>
      <c r="F102" s="2"/>
      <c r="G102" s="2"/>
      <c r="H102" s="2"/>
      <c r="I102" s="2"/>
      <c r="J102" s="2"/>
      <c r="K102" s="2"/>
      <c r="L102" s="2"/>
    </row>
    <row r="103" spans="1:12" x14ac:dyDescent="0.3">
      <c r="A103" s="2"/>
      <c r="B103" s="2"/>
      <c r="C103" s="2"/>
      <c r="D103" s="2"/>
      <c r="E103" s="2"/>
      <c r="F103" s="2"/>
      <c r="G103" s="2"/>
      <c r="H103" s="2"/>
      <c r="I103" s="2"/>
      <c r="J103" s="2"/>
      <c r="K103" s="2"/>
      <c r="L103" s="2"/>
    </row>
    <row r="104" spans="1:12" x14ac:dyDescent="0.3">
      <c r="A104" s="2"/>
      <c r="B104" s="2"/>
      <c r="C104" s="2"/>
      <c r="D104" s="2"/>
      <c r="E104" s="2"/>
      <c r="F104" s="2"/>
      <c r="G104" s="2"/>
      <c r="H104" s="2"/>
      <c r="I104" s="2"/>
      <c r="J104" s="2"/>
      <c r="K104" s="2"/>
      <c r="L104" s="2"/>
    </row>
    <row r="105" spans="1:12" x14ac:dyDescent="0.3">
      <c r="A105" s="2"/>
      <c r="B105" s="2"/>
      <c r="C105" s="2"/>
      <c r="D105" s="2"/>
      <c r="E105" s="2"/>
      <c r="F105" s="2"/>
      <c r="G105" s="2"/>
      <c r="H105" s="2"/>
      <c r="I105" s="2"/>
      <c r="J105" s="2"/>
      <c r="K105" s="2"/>
      <c r="L105" s="2"/>
    </row>
    <row r="106" spans="1:12" x14ac:dyDescent="0.3">
      <c r="A106" s="2"/>
      <c r="B106" s="2"/>
      <c r="C106" s="2"/>
      <c r="D106" s="2"/>
      <c r="E106" s="2"/>
      <c r="F106" s="2"/>
      <c r="G106" s="2"/>
      <c r="H106" s="2"/>
      <c r="I106" s="2"/>
      <c r="J106" s="2"/>
      <c r="K106" s="2"/>
      <c r="L106" s="2"/>
    </row>
    <row r="107" spans="1:12" x14ac:dyDescent="0.3">
      <c r="A107" s="2"/>
      <c r="B107" s="2"/>
      <c r="C107" s="2"/>
      <c r="D107" s="2"/>
      <c r="E107" s="2"/>
      <c r="F107" s="2"/>
      <c r="G107" s="2"/>
      <c r="H107" s="2"/>
      <c r="I107" s="2"/>
      <c r="J107" s="2"/>
      <c r="K107" s="2"/>
      <c r="L107" s="2"/>
    </row>
    <row r="108" spans="1:12" x14ac:dyDescent="0.3">
      <c r="A108" s="2"/>
      <c r="B108" s="2"/>
      <c r="C108" s="2"/>
      <c r="D108" s="2"/>
      <c r="E108" s="2"/>
      <c r="F108" s="2"/>
      <c r="G108" s="2"/>
      <c r="H108" s="2"/>
      <c r="I108" s="2"/>
      <c r="J108" s="2"/>
      <c r="K108" s="2"/>
      <c r="L108" s="2"/>
    </row>
  </sheetData>
  <sheetProtection algorithmName="SHA-512" hashValue="0wBQYHzZVms/jwUr3u+n1LiR4MEtJdQZqRHNDM3lrnW89XJEKTWhqOcVZdgJ/fCRe0RQUaPMc5pvXuCKFRPgIA==" saltValue="+zEkhaOvj/OvtheOBYTsiQ==" spinCount="100000" sheet="1" objects="1" scenarios="1"/>
  <mergeCells count="40">
    <mergeCell ref="H41:I41"/>
    <mergeCell ref="B43:K43"/>
    <mergeCell ref="B2:K2"/>
    <mergeCell ref="B8:C8"/>
    <mergeCell ref="B9:D9"/>
    <mergeCell ref="B10:D10"/>
    <mergeCell ref="B11:D11"/>
    <mergeCell ref="B12:D12"/>
    <mergeCell ref="B13:D13"/>
    <mergeCell ref="B14:D14"/>
    <mergeCell ref="B15:H15"/>
    <mergeCell ref="E13:I13"/>
    <mergeCell ref="E14:I14"/>
    <mergeCell ref="E9:I9"/>
    <mergeCell ref="I15:J15"/>
    <mergeCell ref="B16:D16"/>
    <mergeCell ref="B27:G27"/>
    <mergeCell ref="B29:K29"/>
    <mergeCell ref="D8:E8"/>
    <mergeCell ref="E10:I10"/>
    <mergeCell ref="E11:F11"/>
    <mergeCell ref="E12:F12"/>
    <mergeCell ref="G11:K11"/>
    <mergeCell ref="G12:K12"/>
    <mergeCell ref="B18:K18"/>
    <mergeCell ref="B24:C24"/>
    <mergeCell ref="D24:E24"/>
    <mergeCell ref="G16:H16"/>
    <mergeCell ref="E16:F16"/>
    <mergeCell ref="I16:J16"/>
    <mergeCell ref="E23:K23"/>
    <mergeCell ref="B26:E26"/>
    <mergeCell ref="F26:G26"/>
    <mergeCell ref="H26:I26"/>
    <mergeCell ref="B3:K3"/>
    <mergeCell ref="B19:K19"/>
    <mergeCell ref="B25:E25"/>
    <mergeCell ref="F25:G25"/>
    <mergeCell ref="B23:D23"/>
    <mergeCell ref="C7:K7"/>
  </mergeCells>
  <dataValidations count="1">
    <dataValidation allowBlank="1" showInputMessage="1" showErrorMessage="1" promptTitle="Selecionar" prompt="Selecione a opção adequada ao caso" sqref="K15" xr:uid="{D155FAD2-5D09-4899-BA94-65F12ED96815}"/>
  </dataValidations>
  <pageMargins left="0.39370078740157483" right="0.39370078740157483" top="0.78740157480314965" bottom="0.39370078740157483"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Title="Selecionar" prompt="Selecionar regime de trabalho" xr:uid="{0A6917E4-F6A2-4A0C-B41E-DDF6F3395699}">
          <x14:formula1>
            <xm:f>'Dados - não editar'!$C$2:$C$4</xm:f>
          </x14:formula1>
          <xm:sqref>E10:I10</xm:sqref>
        </x14:dataValidation>
        <x14:dataValidation type="list" allowBlank="1" showInputMessage="1" showErrorMessage="1" promptTitle="Selecionar" prompt="Selecionar a finalidade da avaliação" xr:uid="{5DB0D26D-12AE-42C2-880D-3F55AEE3EF1C}">
          <x14:formula1>
            <xm:f>'Dados - não editar'!$D$2:$D$5</xm:f>
          </x14:formula1>
          <xm:sqref>E13:I13</xm:sqref>
        </x14:dataValidation>
        <x14:dataValidation type="list" allowBlank="1" showInputMessage="1" showErrorMessage="1" promptTitle="Selecionar" prompt="Selecionar a promoção/progressão solicitada" xr:uid="{745F0E5A-0077-45CF-B9DA-FC2190C6D8CB}">
          <x14:formula1>
            <xm:f>'Dados - não editar'!$E$2:$E$5</xm:f>
          </x14:formula1>
          <xm:sqref>E14:I14</xm:sqref>
        </x14:dataValidation>
        <x14:dataValidation type="list" allowBlank="1" showInputMessage="1" showErrorMessage="1" promptTitle="Selecionar" prompt="Selecionar unidade de lotação" xr:uid="{9BA34313-1C69-41B3-87E6-24D215BAA01D}">
          <x14:formula1>
            <xm:f>'Dados - não editar'!$A$2:$A$8</xm:f>
          </x14:formula1>
          <xm:sqref>E9:I9</xm:sqref>
        </x14:dataValidation>
        <x14:dataValidation type="list" allowBlank="1" showInputMessage="1" showErrorMessage="1" promptTitle="Selecionar" prompt="Selecione a opção adequada ao caso" xr:uid="{F063CF4F-9473-46DE-9F5B-F1F6DB157688}">
          <x14:formula1>
            <xm:f>'Dados - não editar'!$F$2:$F$4</xm:f>
          </x14:formula1>
          <xm:sqref>I15 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342A1-0268-4AD2-827C-F508F97BA28B}">
  <dimension ref="A1:AX39"/>
  <sheetViews>
    <sheetView view="pageLayout" zoomScaleNormal="100" workbookViewId="0">
      <selection sqref="A1:X1"/>
    </sheetView>
  </sheetViews>
  <sheetFormatPr defaultRowHeight="14.4" x14ac:dyDescent="0.3"/>
  <cols>
    <col min="1" max="24" width="3.5546875" customWidth="1"/>
    <col min="25" max="26" width="8.77734375" customWidth="1"/>
    <col min="27" max="27" width="13.21875" customWidth="1"/>
    <col min="28" max="42" width="8.77734375" customWidth="1"/>
    <col min="43" max="43" width="9" customWidth="1"/>
  </cols>
  <sheetData>
    <row r="1" spans="1:32" ht="18" customHeight="1" x14ac:dyDescent="0.35">
      <c r="A1" s="226"/>
      <c r="B1" s="226"/>
      <c r="C1" s="226"/>
      <c r="D1" s="226"/>
      <c r="E1" s="226"/>
      <c r="F1" s="226"/>
      <c r="G1" s="226"/>
      <c r="H1" s="226"/>
      <c r="I1" s="226"/>
      <c r="J1" s="226"/>
      <c r="K1" s="226"/>
      <c r="L1" s="226"/>
      <c r="M1" s="226"/>
      <c r="N1" s="226"/>
      <c r="O1" s="226"/>
      <c r="P1" s="226"/>
      <c r="Q1" s="226"/>
      <c r="R1" s="226"/>
      <c r="S1" s="226"/>
      <c r="T1" s="226"/>
      <c r="U1" s="226"/>
      <c r="V1" s="226"/>
      <c r="W1" s="226"/>
      <c r="X1" s="226"/>
    </row>
    <row r="2" spans="1:32" ht="18" customHeight="1" x14ac:dyDescent="0.35">
      <c r="A2" s="226" t="s">
        <v>7</v>
      </c>
      <c r="B2" s="226"/>
      <c r="C2" s="226"/>
      <c r="D2" s="226"/>
      <c r="E2" s="226"/>
      <c r="F2" s="226"/>
      <c r="G2" s="226"/>
      <c r="H2" s="226"/>
      <c r="I2" s="226"/>
      <c r="J2" s="226"/>
      <c r="K2" s="226"/>
      <c r="L2" s="226"/>
      <c r="M2" s="226"/>
      <c r="N2" s="226"/>
      <c r="O2" s="226"/>
      <c r="P2" s="226"/>
      <c r="Q2" s="226"/>
      <c r="R2" s="226"/>
      <c r="S2" s="226"/>
      <c r="T2" s="226"/>
      <c r="U2" s="226"/>
      <c r="V2" s="226"/>
      <c r="W2" s="226"/>
      <c r="X2" s="226"/>
    </row>
    <row r="3" spans="1:32" ht="18" customHeight="1" x14ac:dyDescent="0.3">
      <c r="A3" s="4"/>
      <c r="B3" s="4"/>
      <c r="C3" s="4"/>
      <c r="D3" s="4"/>
      <c r="E3" s="4"/>
      <c r="F3" s="4"/>
      <c r="G3" s="4"/>
      <c r="H3" s="4"/>
      <c r="I3" s="4"/>
      <c r="J3" s="4"/>
      <c r="K3" s="4"/>
      <c r="L3" s="4"/>
      <c r="M3" s="4"/>
      <c r="N3" s="4"/>
      <c r="O3" s="4"/>
      <c r="P3" s="4"/>
      <c r="Q3" s="4"/>
      <c r="R3" s="4"/>
      <c r="S3" s="4"/>
      <c r="T3" s="4"/>
      <c r="U3" s="4"/>
      <c r="V3" s="4"/>
      <c r="W3" s="4"/>
      <c r="X3" s="4"/>
    </row>
    <row r="4" spans="1:32" ht="18" customHeight="1" x14ac:dyDescent="0.3">
      <c r="A4" s="234"/>
      <c r="B4" s="234"/>
      <c r="C4" s="234"/>
      <c r="D4" s="234"/>
      <c r="E4" s="2"/>
      <c r="F4" s="232"/>
      <c r="G4" s="232"/>
      <c r="H4" s="232"/>
      <c r="I4" s="232"/>
      <c r="J4" s="232"/>
      <c r="K4" s="2"/>
      <c r="L4" s="2"/>
      <c r="M4" s="2"/>
      <c r="N4" s="2"/>
      <c r="O4" s="2"/>
      <c r="P4" s="2"/>
      <c r="Q4" s="2"/>
      <c r="R4" s="2"/>
      <c r="S4" s="2"/>
      <c r="T4" s="2"/>
      <c r="U4" s="2"/>
      <c r="V4" s="2"/>
      <c r="W4" s="2"/>
      <c r="X4" s="2"/>
    </row>
    <row r="5" spans="1:32" ht="18" customHeight="1" x14ac:dyDescent="0.3">
      <c r="A5" s="233" t="str">
        <f ca="1">CONCATENATE(IF(F8="Centro Multidisciplinar de Barra","Barra, ",IF(F8="Centro Multidisciplinar de Bom Jesus da Lapa","Bom Jesus da Lapa, ",IF(F8="Centro Multidisciplinar de Luís Eduardo Magalhães","Luís Eduardo Magalhães, ",IF(F8="Centro Multidisciplinar de Santa Maria da Vitória","Santa Maria da Vitória, ","Barreiras, ")))),DAY(TODAY())," de ",IF(MONTH(TODAY())=1,"janeiro",IF(MONTH(TODAY())=2,"fevereiro",IF(MONTH(TODAY())=3,"março",IF(MONTH(TODAY())=4,"abril",IF(MONTH(TODAY())=5,"maio",IF(MONTH(TODAY())=6,"junho",IF(MONTH(TODAY())=7,"julho",IF(MONTH(TODAY())=8,"agosto",IF(MONTH(TODAY())=9,"setembro",IF(MONTH(TODAY())=10,"outubro",IF(MONTH(TODAY())=11,"novembro","dezembro")))))))))))," de ",YEAR(TODAY()),".")</f>
        <v>Barreiras, 11 de fevereiro de 2026.</v>
      </c>
      <c r="B5" s="233"/>
      <c r="C5" s="233"/>
      <c r="D5" s="233"/>
      <c r="E5" s="233"/>
      <c r="F5" s="233"/>
      <c r="G5" s="233"/>
      <c r="H5" s="233"/>
      <c r="I5" s="233"/>
      <c r="J5" s="233"/>
      <c r="K5" s="233"/>
      <c r="L5" s="233"/>
      <c r="M5" s="233"/>
      <c r="N5" s="233"/>
      <c r="O5" s="233"/>
      <c r="P5" s="233"/>
      <c r="Q5" s="233"/>
      <c r="R5" s="233"/>
      <c r="S5" s="233"/>
      <c r="T5" s="233"/>
      <c r="U5" s="233"/>
      <c r="V5" s="233"/>
      <c r="W5" s="233"/>
      <c r="X5" s="233"/>
    </row>
    <row r="6" spans="1:32" ht="18" customHeight="1" x14ac:dyDescent="0.3">
      <c r="A6" s="194"/>
      <c r="B6" s="194"/>
      <c r="C6" s="194"/>
      <c r="D6" s="194"/>
      <c r="E6" s="194"/>
      <c r="F6" s="194"/>
      <c r="G6" s="194"/>
      <c r="H6" s="194"/>
      <c r="I6" s="194"/>
      <c r="J6" s="194"/>
      <c r="K6" s="194"/>
      <c r="L6" s="194"/>
      <c r="M6" s="194"/>
      <c r="N6" s="194"/>
      <c r="O6" s="194"/>
      <c r="P6" s="194"/>
      <c r="Q6" s="194"/>
      <c r="R6" s="194"/>
      <c r="S6" s="194"/>
      <c r="T6" s="194"/>
      <c r="U6" s="194"/>
      <c r="V6" s="194"/>
      <c r="W6" s="194"/>
      <c r="X6" s="194"/>
      <c r="AC6" s="5"/>
      <c r="AF6" s="17"/>
    </row>
    <row r="7" spans="1:32" ht="18" customHeight="1" x14ac:dyDescent="0.3">
      <c r="A7" s="194"/>
      <c r="B7" s="194"/>
      <c r="C7" s="194"/>
      <c r="D7" s="194"/>
      <c r="E7" s="194"/>
      <c r="F7" s="194"/>
      <c r="G7" s="194"/>
      <c r="H7" s="194"/>
      <c r="I7" s="194"/>
      <c r="J7" s="194"/>
      <c r="K7" s="194"/>
      <c r="L7" s="194"/>
      <c r="M7" s="194"/>
      <c r="N7" s="194"/>
      <c r="O7" s="194"/>
      <c r="P7" s="194"/>
      <c r="Q7" s="194"/>
      <c r="R7" s="194"/>
      <c r="S7" s="194"/>
      <c r="T7" s="194"/>
      <c r="U7" s="194"/>
      <c r="V7" s="194"/>
      <c r="W7" s="194"/>
      <c r="X7" s="194"/>
      <c r="AC7" s="5"/>
    </row>
    <row r="8" spans="1:32" ht="18" customHeight="1" x14ac:dyDescent="0.3">
      <c r="A8" s="2" t="s">
        <v>41</v>
      </c>
      <c r="B8" s="2"/>
      <c r="C8" s="2"/>
      <c r="D8" s="2"/>
      <c r="E8" s="2"/>
      <c r="F8" s="207" t="str">
        <f>Orientações!E9</f>
        <v>Centro das Ciências Exatas e das Tecnologias</v>
      </c>
      <c r="G8" s="207"/>
      <c r="H8" s="207"/>
      <c r="I8" s="207"/>
      <c r="J8" s="207"/>
      <c r="K8" s="207"/>
      <c r="L8" s="207"/>
      <c r="M8" s="207"/>
      <c r="N8" s="207"/>
      <c r="O8" s="207"/>
      <c r="P8" s="207"/>
      <c r="Q8" s="207"/>
      <c r="R8" s="207"/>
      <c r="S8" s="207"/>
      <c r="T8" s="207"/>
      <c r="U8" s="207"/>
      <c r="V8" s="207"/>
      <c r="W8" s="207"/>
      <c r="X8" s="207"/>
    </row>
    <row r="9" spans="1:32" ht="18" customHeight="1" x14ac:dyDescent="0.3">
      <c r="A9" s="2"/>
      <c r="B9" s="2"/>
      <c r="C9" s="2"/>
      <c r="D9" s="2"/>
      <c r="E9" s="2"/>
      <c r="F9" s="2"/>
      <c r="G9" s="2"/>
      <c r="H9" s="2"/>
      <c r="I9" s="2"/>
      <c r="J9" s="2"/>
      <c r="K9" s="2"/>
      <c r="L9" s="2"/>
      <c r="M9" s="2"/>
      <c r="N9" s="2"/>
      <c r="O9" s="2"/>
      <c r="P9" s="2"/>
      <c r="Q9" s="2"/>
      <c r="R9" s="2"/>
      <c r="S9" s="2"/>
      <c r="T9" s="2"/>
      <c r="U9" s="2"/>
      <c r="V9" s="2"/>
      <c r="W9" s="2"/>
      <c r="X9" s="2"/>
    </row>
    <row r="10" spans="1:32" ht="18" customHeight="1" x14ac:dyDescent="0.3">
      <c r="A10" s="3" t="s">
        <v>9</v>
      </c>
      <c r="B10" s="2"/>
      <c r="C10" s="2"/>
      <c r="D10" s="2"/>
      <c r="E10" s="2"/>
      <c r="F10" s="2"/>
      <c r="G10" s="2"/>
      <c r="H10" s="2"/>
      <c r="I10" s="2"/>
      <c r="J10" s="2"/>
      <c r="K10" s="2"/>
      <c r="L10" s="2"/>
      <c r="M10" s="2"/>
      <c r="N10" s="2"/>
      <c r="O10" s="2"/>
      <c r="P10" s="2"/>
      <c r="Q10" s="2"/>
      <c r="R10" s="2"/>
      <c r="S10" s="2"/>
      <c r="T10" s="2"/>
      <c r="U10" s="2"/>
      <c r="V10" s="2"/>
      <c r="W10" s="2"/>
      <c r="X10" s="2"/>
      <c r="AA10" s="5"/>
    </row>
    <row r="11" spans="1:32" ht="18" customHeight="1" x14ac:dyDescent="0.3">
      <c r="A11" s="227" t="str">
        <f>Orientações!E13</f>
        <v>Progressão Funcional Docente</v>
      </c>
      <c r="B11" s="227"/>
      <c r="C11" s="227"/>
      <c r="D11" s="227"/>
      <c r="E11" s="227"/>
      <c r="F11" s="227"/>
      <c r="G11" s="227"/>
      <c r="H11" s="227"/>
      <c r="I11" s="227"/>
      <c r="J11" s="227"/>
      <c r="K11" s="227"/>
      <c r="L11" s="227"/>
      <c r="M11" s="227"/>
      <c r="N11" s="227"/>
      <c r="O11" s="227"/>
      <c r="P11" s="227"/>
      <c r="Q11" s="227"/>
      <c r="R11" s="227"/>
      <c r="S11" s="227"/>
      <c r="T11" s="227"/>
      <c r="U11" s="227"/>
      <c r="V11" s="227"/>
      <c r="W11" s="227"/>
      <c r="X11" s="227"/>
    </row>
    <row r="12" spans="1:32" ht="18" customHeight="1" x14ac:dyDescent="0.3">
      <c r="A12" s="2"/>
      <c r="B12" s="2"/>
      <c r="C12" s="2"/>
      <c r="D12" s="2"/>
      <c r="E12" s="2"/>
      <c r="F12" s="2"/>
      <c r="G12" s="2"/>
      <c r="H12" s="2"/>
      <c r="I12" s="2"/>
      <c r="J12" s="2"/>
      <c r="K12" s="2"/>
      <c r="L12" s="2"/>
      <c r="M12" s="2"/>
      <c r="N12" s="2"/>
      <c r="O12" s="2"/>
      <c r="P12" s="2"/>
      <c r="Q12" s="2"/>
      <c r="R12" s="2"/>
      <c r="S12" s="2"/>
      <c r="T12" s="2"/>
      <c r="U12" s="2"/>
      <c r="V12" s="2"/>
      <c r="W12" s="2"/>
      <c r="X12" s="2"/>
    </row>
    <row r="13" spans="1:32" ht="18" customHeight="1" x14ac:dyDescent="0.3">
      <c r="A13" s="2" t="s">
        <v>11</v>
      </c>
      <c r="B13" s="2"/>
      <c r="C13" s="2"/>
      <c r="D13" s="2"/>
      <c r="E13" s="2"/>
      <c r="F13" s="2"/>
      <c r="G13" s="2"/>
      <c r="H13" s="2"/>
      <c r="I13" s="2"/>
      <c r="J13" s="2"/>
      <c r="K13" s="2"/>
      <c r="L13" s="2"/>
      <c r="M13" s="2"/>
      <c r="N13" s="2"/>
      <c r="O13" s="2"/>
      <c r="P13" s="2"/>
      <c r="Q13" s="2"/>
      <c r="R13" s="2"/>
      <c r="S13" s="2"/>
      <c r="T13" s="2"/>
      <c r="U13" s="2"/>
      <c r="V13" s="2"/>
      <c r="W13" s="2"/>
      <c r="X13" s="2"/>
    </row>
    <row r="14" spans="1:32" ht="18" customHeight="1" x14ac:dyDescent="0.3">
      <c r="A14" s="2"/>
      <c r="B14" s="2"/>
      <c r="C14" s="2"/>
      <c r="D14" s="2"/>
      <c r="E14" s="2"/>
      <c r="F14" s="2"/>
      <c r="G14" s="2"/>
      <c r="H14" s="2"/>
      <c r="I14" s="2"/>
      <c r="J14" s="2"/>
      <c r="K14" s="2"/>
      <c r="L14" s="2"/>
      <c r="M14" s="2"/>
      <c r="N14" s="2"/>
      <c r="O14" s="2"/>
      <c r="P14" s="2"/>
      <c r="Q14" s="2"/>
      <c r="R14" s="2"/>
      <c r="S14" s="2"/>
      <c r="T14" s="2"/>
      <c r="U14" s="2"/>
      <c r="V14" s="2"/>
      <c r="W14" s="2"/>
      <c r="X14" s="2"/>
    </row>
    <row r="15" spans="1:32" ht="18" customHeight="1" x14ac:dyDescent="0.3">
      <c r="A15" s="2"/>
      <c r="B15" s="2"/>
      <c r="C15" s="2" t="s">
        <v>47</v>
      </c>
      <c r="D15" s="2"/>
      <c r="E15" s="2"/>
      <c r="F15" s="2"/>
      <c r="G15" s="2"/>
      <c r="H15" s="2"/>
      <c r="I15" s="2"/>
      <c r="J15" s="2"/>
      <c r="K15" s="2"/>
      <c r="L15" s="2"/>
      <c r="M15" s="2"/>
      <c r="N15" s="2"/>
      <c r="O15" s="2"/>
      <c r="P15" s="2"/>
      <c r="Q15" s="2"/>
      <c r="R15" s="2"/>
      <c r="S15" s="2"/>
      <c r="T15" s="2"/>
      <c r="U15" s="2"/>
      <c r="V15" s="2"/>
      <c r="W15" s="2"/>
      <c r="X15" s="2"/>
    </row>
    <row r="16" spans="1:32" ht="18" customHeight="1" x14ac:dyDescent="0.3">
      <c r="A16" s="2" t="s">
        <v>12</v>
      </c>
      <c r="B16" s="2"/>
      <c r="C16" s="2"/>
      <c r="D16" s="2"/>
      <c r="E16" s="2"/>
      <c r="F16" s="2"/>
      <c r="G16" s="2"/>
      <c r="H16" s="2"/>
      <c r="I16" s="2"/>
      <c r="J16" s="2"/>
      <c r="K16" s="2"/>
      <c r="L16" s="2"/>
      <c r="M16" s="2"/>
      <c r="N16" s="227" t="str">
        <f>CONCATENATE(A11,".")</f>
        <v>Progressão Funcional Docente.</v>
      </c>
      <c r="O16" s="227"/>
      <c r="P16" s="227"/>
      <c r="Q16" s="227"/>
      <c r="R16" s="227"/>
      <c r="S16" s="227"/>
      <c r="T16" s="227"/>
      <c r="U16" s="227"/>
      <c r="V16" s="227"/>
      <c r="W16" s="227"/>
      <c r="X16" s="227"/>
    </row>
    <row r="17" spans="1:50" ht="18" customHeight="1" x14ac:dyDescent="0.3">
      <c r="A17" s="2"/>
      <c r="B17" s="2"/>
      <c r="C17" s="2" t="s">
        <v>13</v>
      </c>
      <c r="D17" s="2"/>
      <c r="E17" s="2"/>
      <c r="F17" s="2"/>
      <c r="G17" s="2"/>
      <c r="H17" s="2"/>
      <c r="I17" s="2"/>
      <c r="J17" s="2"/>
      <c r="K17" s="2"/>
      <c r="L17" s="2"/>
      <c r="M17" s="2"/>
      <c r="N17" s="2"/>
      <c r="O17" s="2"/>
      <c r="P17" s="2"/>
      <c r="Q17" s="2"/>
      <c r="R17" s="2"/>
      <c r="S17" s="2"/>
      <c r="T17" s="2"/>
      <c r="U17" s="2"/>
      <c r="V17" s="2"/>
      <c r="W17" s="2"/>
      <c r="X17" s="2"/>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18" customHeight="1" x14ac:dyDescent="0.3">
      <c r="A18" s="2" t="s">
        <v>18</v>
      </c>
      <c r="B18" s="2"/>
      <c r="C18" s="2"/>
      <c r="D18" s="2"/>
      <c r="E18" s="2"/>
      <c r="F18" s="2"/>
      <c r="G18" s="2"/>
      <c r="H18" s="2"/>
      <c r="I18" s="2"/>
      <c r="J18" s="2"/>
      <c r="K18" s="2"/>
      <c r="L18" s="2"/>
      <c r="M18" s="2"/>
      <c r="N18" s="2"/>
      <c r="O18" s="2"/>
      <c r="P18" s="2"/>
      <c r="Q18" s="2"/>
      <c r="R18" s="2"/>
      <c r="S18" s="2"/>
      <c r="T18" s="2"/>
      <c r="U18" s="2"/>
      <c r="V18" s="2"/>
      <c r="W18" s="2"/>
      <c r="X18" s="2"/>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ht="18" customHeight="1" x14ac:dyDescent="0.3">
      <c r="A19" s="2" t="s">
        <v>19</v>
      </c>
      <c r="B19" s="2"/>
      <c r="C19" s="228">
        <f>Orientações!E11</f>
        <v>45230</v>
      </c>
      <c r="D19" s="229"/>
      <c r="E19" s="229"/>
      <c r="F19" s="229"/>
      <c r="G19" s="194" t="s">
        <v>20</v>
      </c>
      <c r="H19" s="230">
        <f>Orientações!E12</f>
        <v>45961</v>
      </c>
      <c r="I19" s="231"/>
      <c r="J19" s="231"/>
      <c r="K19" s="231"/>
      <c r="L19" s="2" t="s">
        <v>21</v>
      </c>
      <c r="M19" s="2"/>
      <c r="N19" s="2"/>
      <c r="O19" s="2"/>
      <c r="P19" s="2"/>
      <c r="Q19" s="2"/>
      <c r="R19" s="2"/>
      <c r="S19" s="2"/>
      <c r="T19" s="2"/>
      <c r="U19" s="2"/>
      <c r="V19" s="2"/>
      <c r="W19" s="2"/>
      <c r="X19" s="2"/>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ht="18" customHeight="1" x14ac:dyDescent="0.3">
      <c r="A20" s="2" t="s">
        <v>22</v>
      </c>
      <c r="B20" s="2"/>
      <c r="C20" s="2"/>
      <c r="D20" s="2"/>
      <c r="E20" s="2"/>
      <c r="F20" s="2"/>
      <c r="G20" s="2"/>
      <c r="H20" s="2"/>
      <c r="I20" s="2"/>
      <c r="J20" s="2"/>
      <c r="K20" s="2"/>
      <c r="L20" s="2"/>
      <c r="M20" s="2"/>
      <c r="N20" s="2"/>
      <c r="O20" s="2"/>
      <c r="P20" s="2"/>
      <c r="Q20" s="2"/>
      <c r="R20" s="2"/>
      <c r="S20" s="2"/>
      <c r="T20" s="2"/>
      <c r="U20" s="2"/>
      <c r="V20" s="2"/>
      <c r="W20" s="2"/>
      <c r="X20" s="2"/>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ht="18" customHeight="1" x14ac:dyDescent="0.3">
      <c r="A21" s="2" t="s">
        <v>23</v>
      </c>
      <c r="B21" s="2"/>
      <c r="C21" s="2"/>
      <c r="D21" s="2"/>
      <c r="E21" s="2"/>
      <c r="F21" s="2"/>
      <c r="G21" s="2"/>
      <c r="H21" s="2"/>
      <c r="I21" s="2"/>
      <c r="J21" s="2"/>
      <c r="K21" s="2"/>
      <c r="L21" s="2"/>
      <c r="M21" s="2"/>
      <c r="N21" s="2"/>
      <c r="O21" s="2"/>
      <c r="P21" s="2"/>
      <c r="Q21" s="2"/>
      <c r="R21" s="2"/>
      <c r="S21" s="2"/>
      <c r="T21" s="2"/>
      <c r="U21" s="2"/>
      <c r="V21" s="2"/>
      <c r="W21" s="2"/>
      <c r="X21" s="2"/>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ht="18" customHeight="1" x14ac:dyDescent="0.3">
      <c r="A22" s="2"/>
      <c r="B22" s="2"/>
      <c r="C22" s="2" t="s">
        <v>42</v>
      </c>
      <c r="D22" s="2"/>
      <c r="E22" s="2"/>
      <c r="F22" s="2"/>
      <c r="G22" s="2"/>
      <c r="H22" s="2"/>
      <c r="I22" s="2"/>
      <c r="J22" s="2"/>
      <c r="K22" s="2"/>
      <c r="L22" s="2"/>
      <c r="M22" s="2"/>
      <c r="N22" s="207" t="str">
        <f>Orientações!E13</f>
        <v>Progressão Funcional Docente</v>
      </c>
      <c r="O22" s="207"/>
      <c r="P22" s="207"/>
      <c r="Q22" s="207"/>
      <c r="R22" s="207"/>
      <c r="S22" s="207"/>
      <c r="T22" s="207"/>
      <c r="U22" s="207"/>
      <c r="V22" s="207"/>
      <c r="W22" s="207"/>
      <c r="X22" s="207"/>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ht="18" customHeight="1" x14ac:dyDescent="0.3">
      <c r="A23" s="207" t="str">
        <f>CONCATENATE(Orientações!E14,".")</f>
        <v>do nível III da Classe B para o nível IV da Classe B.</v>
      </c>
      <c r="B23" s="207"/>
      <c r="C23" s="207"/>
      <c r="D23" s="207"/>
      <c r="E23" s="207"/>
      <c r="F23" s="207"/>
      <c r="G23" s="207"/>
      <c r="H23" s="207"/>
      <c r="I23" s="207"/>
      <c r="J23" s="207"/>
      <c r="K23" s="207"/>
      <c r="L23" s="207"/>
      <c r="M23" s="207"/>
      <c r="N23" s="207"/>
      <c r="O23" s="2"/>
      <c r="P23" s="2"/>
      <c r="Q23" s="2"/>
      <c r="R23" s="2"/>
      <c r="S23" s="2"/>
      <c r="T23" s="2"/>
      <c r="U23" s="2"/>
      <c r="V23" s="2"/>
      <c r="W23" s="2"/>
      <c r="X23" s="2"/>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ht="18" customHeight="1" x14ac:dyDescent="0.3">
      <c r="A24" s="2"/>
      <c r="B24" s="2"/>
      <c r="C24" s="2"/>
      <c r="D24" s="2"/>
      <c r="E24" s="2"/>
      <c r="F24" s="2"/>
      <c r="G24" s="2"/>
      <c r="H24" s="2"/>
      <c r="I24" s="2"/>
      <c r="J24" s="2"/>
      <c r="K24" s="2"/>
      <c r="L24" s="2"/>
      <c r="M24" s="2"/>
      <c r="N24" s="2"/>
      <c r="O24" s="2"/>
      <c r="P24" s="2"/>
      <c r="Q24" s="2"/>
      <c r="R24" s="2"/>
      <c r="S24" s="2"/>
      <c r="T24" s="2"/>
      <c r="U24" s="2"/>
      <c r="V24" s="2"/>
      <c r="W24" s="2"/>
      <c r="X24" s="2"/>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ht="18" customHeight="1" x14ac:dyDescent="0.3">
      <c r="A25" s="2"/>
      <c r="B25" s="2"/>
      <c r="C25" s="2" t="s">
        <v>44</v>
      </c>
      <c r="D25" s="2"/>
      <c r="E25" s="2"/>
      <c r="F25" s="2"/>
      <c r="G25" s="2"/>
      <c r="H25" s="2"/>
      <c r="I25" s="2"/>
      <c r="J25" s="2"/>
      <c r="K25" s="2"/>
      <c r="L25" s="2"/>
      <c r="M25" s="2"/>
      <c r="N25" s="2"/>
      <c r="O25" s="2"/>
      <c r="P25" s="2"/>
      <c r="Q25" s="2"/>
      <c r="R25" s="2"/>
      <c r="S25" s="2"/>
      <c r="T25" s="2"/>
      <c r="U25" s="2"/>
      <c r="V25" s="2"/>
      <c r="W25" s="2"/>
      <c r="X25" s="2"/>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ht="18" customHeight="1" x14ac:dyDescent="0.3">
      <c r="A26" s="2" t="s">
        <v>43</v>
      </c>
      <c r="B26" s="2"/>
      <c r="C26" s="2"/>
      <c r="D26" s="2"/>
      <c r="E26" s="2"/>
      <c r="F26" s="2"/>
      <c r="G26" s="2"/>
      <c r="H26" s="2"/>
      <c r="I26" s="2"/>
      <c r="J26" s="2"/>
      <c r="K26" s="2"/>
      <c r="L26" s="2"/>
      <c r="M26" s="2"/>
      <c r="N26" s="2"/>
      <c r="O26" s="2"/>
      <c r="P26" s="2"/>
      <c r="Q26" s="2"/>
      <c r="R26" s="2"/>
      <c r="S26" s="2"/>
      <c r="T26" s="2"/>
      <c r="U26" s="2"/>
      <c r="V26" s="2"/>
      <c r="W26" s="2"/>
      <c r="X26" s="2"/>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ht="18" customHeight="1" x14ac:dyDescent="0.3">
      <c r="A27" s="2"/>
      <c r="B27" s="2"/>
      <c r="C27" s="2"/>
      <c r="D27" s="2"/>
      <c r="E27" s="2"/>
      <c r="F27" s="2"/>
      <c r="G27" s="2"/>
      <c r="H27" s="2"/>
      <c r="I27" s="2"/>
      <c r="J27" s="2"/>
      <c r="K27" s="2"/>
      <c r="L27" s="2"/>
      <c r="M27" s="2"/>
      <c r="N27" s="2"/>
      <c r="O27" s="2"/>
      <c r="P27" s="2"/>
      <c r="Q27" s="2"/>
      <c r="R27" s="2"/>
      <c r="S27" s="2"/>
      <c r="T27" s="2"/>
      <c r="U27" s="2"/>
      <c r="V27" s="2"/>
      <c r="W27" s="2"/>
      <c r="X27" s="2"/>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ht="18" customHeight="1" x14ac:dyDescent="0.3">
      <c r="A28" s="2"/>
      <c r="B28" s="2"/>
      <c r="C28" s="2"/>
      <c r="D28" s="2"/>
      <c r="E28" s="2"/>
      <c r="F28" s="2"/>
      <c r="G28" s="2"/>
      <c r="H28" s="2"/>
      <c r="I28" s="2"/>
      <c r="J28" s="2"/>
      <c r="K28" s="2"/>
      <c r="L28" s="2"/>
      <c r="M28" s="2"/>
      <c r="N28" s="2"/>
      <c r="O28" s="2"/>
      <c r="P28" s="2"/>
      <c r="Q28" s="2"/>
      <c r="R28" s="2"/>
      <c r="S28" s="2"/>
      <c r="T28" s="2"/>
      <c r="U28" s="2"/>
      <c r="V28" s="2"/>
      <c r="W28" s="2"/>
      <c r="X28" s="2"/>
    </row>
    <row r="29" spans="1:50" ht="18" customHeight="1" x14ac:dyDescent="0.3">
      <c r="A29" s="2"/>
      <c r="B29" s="2"/>
      <c r="C29" s="2"/>
      <c r="D29" s="2"/>
      <c r="E29" s="2"/>
      <c r="F29" s="2"/>
      <c r="G29" s="2"/>
      <c r="H29" s="2"/>
      <c r="I29" s="2"/>
      <c r="J29" s="2"/>
      <c r="K29" s="2"/>
      <c r="L29" s="2"/>
      <c r="M29" s="2"/>
      <c r="N29" s="2"/>
      <c r="O29" s="2"/>
      <c r="P29" s="2"/>
      <c r="Q29" s="2"/>
      <c r="R29" s="2"/>
      <c r="S29" s="2"/>
      <c r="T29" s="2"/>
      <c r="U29" s="2"/>
      <c r="V29" s="2"/>
      <c r="W29" s="2"/>
      <c r="X29" s="2"/>
    </row>
    <row r="30" spans="1:50" ht="18" customHeight="1" x14ac:dyDescent="0.3">
      <c r="A30" s="232" t="s">
        <v>45</v>
      </c>
      <c r="B30" s="232"/>
      <c r="C30" s="232"/>
      <c r="D30" s="232"/>
      <c r="E30" s="232"/>
      <c r="F30" s="232"/>
      <c r="G30" s="232"/>
      <c r="H30" s="232"/>
      <c r="I30" s="232"/>
      <c r="J30" s="232"/>
      <c r="K30" s="232"/>
      <c r="L30" s="232"/>
      <c r="M30" s="232"/>
      <c r="N30" s="232"/>
      <c r="O30" s="232"/>
      <c r="P30" s="232"/>
      <c r="Q30" s="232"/>
      <c r="R30" s="232"/>
      <c r="S30" s="232"/>
      <c r="T30" s="232"/>
      <c r="U30" s="232"/>
      <c r="V30" s="232"/>
      <c r="W30" s="232"/>
      <c r="X30" s="232"/>
    </row>
    <row r="31" spans="1:50" ht="18" customHeight="1" x14ac:dyDescent="0.3">
      <c r="A31" s="232" t="str">
        <f>Orientações!C7</f>
        <v>Nome Completo da(o) Solicitante</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row>
    <row r="32" spans="1:50" ht="18" customHeight="1" x14ac:dyDescent="0.3">
      <c r="A32" s="232" t="str">
        <f>CONCATENATE("SIAPE nº ",Orientações!D8)</f>
        <v>SIAPE nº 1234567</v>
      </c>
      <c r="B32" s="232"/>
      <c r="C32" s="232"/>
      <c r="D32" s="232"/>
      <c r="E32" s="232"/>
      <c r="F32" s="232"/>
      <c r="G32" s="232"/>
      <c r="H32" s="232"/>
      <c r="I32" s="232"/>
      <c r="J32" s="232"/>
      <c r="K32" s="232"/>
      <c r="L32" s="232"/>
      <c r="M32" s="232"/>
      <c r="N32" s="232"/>
      <c r="O32" s="232"/>
      <c r="P32" s="232"/>
      <c r="Q32" s="232"/>
      <c r="R32" s="232"/>
      <c r="S32" s="232"/>
      <c r="T32" s="232"/>
      <c r="U32" s="232"/>
      <c r="V32" s="232"/>
      <c r="W32" s="232"/>
      <c r="X32" s="232"/>
    </row>
    <row r="33" spans="1:24" ht="18" customHeight="1" x14ac:dyDescent="0.3">
      <c r="A33" s="2"/>
      <c r="B33" s="2"/>
      <c r="C33" s="2"/>
      <c r="D33" s="2"/>
      <c r="E33" s="2"/>
      <c r="F33" s="2"/>
      <c r="G33" s="2"/>
      <c r="H33" s="2"/>
      <c r="I33" s="2"/>
      <c r="J33" s="2"/>
      <c r="K33" s="2"/>
      <c r="L33" s="2"/>
      <c r="M33" s="2"/>
      <c r="N33" s="2"/>
      <c r="O33" s="2"/>
      <c r="P33" s="2"/>
      <c r="Q33" s="2"/>
      <c r="R33" s="2"/>
      <c r="S33" s="2"/>
      <c r="T33" s="2"/>
      <c r="U33" s="2"/>
      <c r="V33" s="2"/>
      <c r="W33" s="2"/>
      <c r="X33" s="2"/>
    </row>
    <row r="34" spans="1:24" ht="18" customHeight="1" x14ac:dyDescent="0.3">
      <c r="A34" s="2"/>
      <c r="B34" s="2"/>
      <c r="C34" s="2"/>
      <c r="D34" s="2"/>
      <c r="E34" s="2"/>
      <c r="F34" s="2"/>
      <c r="G34" s="2"/>
      <c r="H34" s="2"/>
      <c r="I34" s="2"/>
      <c r="J34" s="2"/>
      <c r="K34" s="2"/>
      <c r="L34" s="2"/>
      <c r="M34" s="2"/>
      <c r="N34" s="2"/>
      <c r="O34" s="2"/>
      <c r="P34" s="2"/>
      <c r="Q34" s="2"/>
      <c r="R34" s="2"/>
      <c r="S34" s="2"/>
      <c r="T34" s="2"/>
      <c r="U34" s="2"/>
      <c r="V34" s="2"/>
      <c r="W34" s="2"/>
      <c r="X34" s="2"/>
    </row>
    <row r="35" spans="1:24" ht="18" customHeight="1" x14ac:dyDescent="0.3">
      <c r="A35" s="2"/>
      <c r="B35" s="2"/>
      <c r="C35" s="2"/>
      <c r="D35" s="2"/>
      <c r="E35" s="2"/>
      <c r="F35" s="2"/>
      <c r="G35" s="2"/>
      <c r="H35" s="2"/>
      <c r="I35" s="2"/>
      <c r="J35" s="2"/>
      <c r="K35" s="2"/>
      <c r="L35" s="2"/>
      <c r="M35" s="2"/>
      <c r="N35" s="2"/>
      <c r="O35" s="2"/>
      <c r="P35" s="2"/>
      <c r="Q35" s="2"/>
      <c r="R35" s="2"/>
      <c r="S35" s="2"/>
      <c r="T35" s="2"/>
      <c r="U35" s="2"/>
      <c r="V35" s="2"/>
      <c r="W35" s="2"/>
      <c r="X35" s="2"/>
    </row>
    <row r="36" spans="1:24" ht="14.4" customHeight="1" x14ac:dyDescent="0.3"/>
    <row r="37" spans="1:24" ht="14.4" customHeight="1" x14ac:dyDescent="0.3"/>
    <row r="38" spans="1:24" ht="14.4" customHeight="1" x14ac:dyDescent="0.3"/>
    <row r="39" spans="1:24" ht="14.4" customHeight="1" x14ac:dyDescent="0.3"/>
  </sheetData>
  <sheetProtection algorithmName="SHA-512" hashValue="sq9kK1LC1gHlO1M9YzC6jkTY5yKOYFivo9pEFkIqkXTmCGVo7+iA2L83ldbmTxqAZ7C699VJsuumC17f64XCAQ==" saltValue="81rdzoo01aiwjnC9FCLLlw==" spinCount="100000" sheet="1" objects="1" scenarios="1"/>
  <mergeCells count="15">
    <mergeCell ref="A32:X32"/>
    <mergeCell ref="A5:X5"/>
    <mergeCell ref="A4:D4"/>
    <mergeCell ref="F4:J4"/>
    <mergeCell ref="N22:X22"/>
    <mergeCell ref="A23:N23"/>
    <mergeCell ref="A30:X30"/>
    <mergeCell ref="A31:X31"/>
    <mergeCell ref="A1:X1"/>
    <mergeCell ref="F8:X8"/>
    <mergeCell ref="A11:X11"/>
    <mergeCell ref="N16:X16"/>
    <mergeCell ref="C19:F19"/>
    <mergeCell ref="H19:K19"/>
    <mergeCell ref="A2:X2"/>
  </mergeCells>
  <dataValidations count="1">
    <dataValidation allowBlank="1" showInputMessage="1" showErrorMessage="1" sqref="A11:X11 H19:K19" xr:uid="{41171CAE-3B12-4412-92E1-739873E78BCF}"/>
  </dataValidations>
  <printOptions horizontalCentered="1"/>
  <pageMargins left="0.78740157480314965" right="0.59055118110236227" top="1.5748031496062993" bottom="0.78740157480314965" header="0.19685039370078741" footer="0.31496062992125984"/>
  <pageSetup paperSize="9" orientation="portrait" r:id="rId1"/>
  <headerFooter>
    <oddHeader>&amp;C&amp;G
SERVIÇO PÚBLICO FEDERAL
UNIVERSIDADE FEDERAL DO OESTE DA BAHIA</oddHeader>
    <oddFooter>&amp;R&amp;P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71A2E-8D6A-434C-8D74-C2B2E8AB8E18}">
  <sheetPr>
    <tabColor rgb="FFFFC000"/>
  </sheetPr>
  <dimension ref="A1:BT247"/>
  <sheetViews>
    <sheetView view="pageLayout" zoomScale="120" zoomScaleNormal="100" zoomScalePageLayoutView="120" workbookViewId="0">
      <selection activeCell="H17" sqref="H17"/>
    </sheetView>
  </sheetViews>
  <sheetFormatPr defaultRowHeight="15.6" x14ac:dyDescent="0.3"/>
  <cols>
    <col min="1" max="2" width="10.5546875" style="1" customWidth="1"/>
    <col min="3" max="3" width="7" style="1" customWidth="1"/>
    <col min="4" max="5" width="11.21875" style="1" customWidth="1"/>
    <col min="6" max="6" width="10.77734375" style="1" customWidth="1"/>
    <col min="7" max="7" width="11.21875" style="1" customWidth="1"/>
    <col min="8" max="9" width="11" style="1" customWidth="1"/>
    <col min="10" max="11" width="11.21875" style="1" customWidth="1"/>
    <col min="12" max="13" width="11" style="1" customWidth="1"/>
  </cols>
  <sheetData>
    <row r="1" spans="1:72" ht="30" customHeight="1" x14ac:dyDescent="0.3">
      <c r="A1" s="261" t="s">
        <v>105</v>
      </c>
      <c r="B1" s="261"/>
      <c r="C1" s="261"/>
      <c r="D1" s="261"/>
      <c r="E1" s="261"/>
      <c r="F1" s="261"/>
      <c r="G1" s="261"/>
      <c r="H1" s="261"/>
      <c r="I1" s="261"/>
      <c r="J1" s="261"/>
      <c r="K1" s="261"/>
      <c r="L1" s="261"/>
      <c r="M1" s="261"/>
    </row>
    <row r="2" spans="1:72" ht="9" customHeight="1" x14ac:dyDescent="0.3">
      <c r="A2" s="2"/>
      <c r="B2" s="51"/>
      <c r="C2" s="51"/>
      <c r="D2" s="51"/>
      <c r="E2" s="51"/>
      <c r="F2" s="51"/>
      <c r="G2" s="51"/>
      <c r="H2" s="51"/>
      <c r="I2" s="2"/>
      <c r="J2" s="2"/>
      <c r="K2" s="2"/>
      <c r="L2" s="2"/>
      <c r="M2" s="2"/>
    </row>
    <row r="3" spans="1:72" ht="28.8" customHeight="1" x14ac:dyDescent="0.3">
      <c r="A3" s="262" t="s">
        <v>106</v>
      </c>
      <c r="B3" s="262"/>
      <c r="C3" s="262"/>
      <c r="D3" s="262"/>
      <c r="E3" s="262"/>
      <c r="F3" s="262"/>
      <c r="G3" s="262"/>
      <c r="H3" s="262"/>
      <c r="I3" s="262"/>
      <c r="J3" s="262"/>
      <c r="K3" s="262"/>
      <c r="L3" s="262"/>
      <c r="M3" s="262"/>
    </row>
    <row r="4" spans="1:72" s="65" customFormat="1" ht="9.6" customHeight="1" x14ac:dyDescent="0.3">
      <c r="A4" s="64"/>
      <c r="B4" s="64"/>
      <c r="C4" s="64"/>
      <c r="D4" s="64"/>
      <c r="E4" s="64"/>
      <c r="F4" s="64"/>
      <c r="G4" s="64"/>
      <c r="H4" s="64"/>
      <c r="I4" s="64"/>
      <c r="J4" s="64"/>
      <c r="K4" s="64"/>
      <c r="L4" s="64"/>
      <c r="M4" s="6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row>
    <row r="5" spans="1:72" ht="46.8" customHeight="1" x14ac:dyDescent="0.3">
      <c r="A5" s="263" t="s">
        <v>284</v>
      </c>
      <c r="B5" s="263"/>
      <c r="C5" s="263"/>
      <c r="D5" s="263"/>
      <c r="E5" s="263"/>
      <c r="F5" s="263"/>
      <c r="G5" s="263"/>
      <c r="H5" s="263"/>
      <c r="I5" s="263"/>
      <c r="J5" s="263"/>
      <c r="K5" s="263"/>
      <c r="L5" s="263"/>
      <c r="M5" s="263"/>
    </row>
    <row r="6" spans="1:72" ht="9" customHeight="1" x14ac:dyDescent="0.35">
      <c r="A6" s="52"/>
      <c r="B6" s="52"/>
      <c r="C6" s="52"/>
      <c r="D6" s="52"/>
      <c r="E6" s="52"/>
      <c r="F6" s="52"/>
      <c r="G6" s="52"/>
      <c r="H6" s="52"/>
      <c r="I6" s="52"/>
      <c r="J6" s="52"/>
      <c r="K6" s="52"/>
      <c r="L6" s="52"/>
      <c r="M6" s="52"/>
    </row>
    <row r="7" spans="1:72" ht="16.2" thickBot="1" x14ac:dyDescent="0.35">
      <c r="A7" s="264" t="s">
        <v>112</v>
      </c>
      <c r="B7" s="264"/>
      <c r="C7" s="264"/>
      <c r="D7" s="264"/>
      <c r="E7" s="264"/>
      <c r="F7" s="264"/>
      <c r="G7" s="264"/>
      <c r="H7" s="264"/>
      <c r="I7" s="264"/>
      <c r="J7" s="264"/>
      <c r="K7" s="264"/>
      <c r="L7" s="264"/>
      <c r="M7" s="264"/>
    </row>
    <row r="8" spans="1:72" ht="17.399999999999999" customHeight="1" x14ac:dyDescent="0.3">
      <c r="A8" s="66" t="s">
        <v>24</v>
      </c>
      <c r="B8" s="270" t="str">
        <f>Orientações!C7</f>
        <v>Nome Completo da(o) Solicitante</v>
      </c>
      <c r="C8" s="270"/>
      <c r="D8" s="270"/>
      <c r="E8" s="270"/>
      <c r="F8" s="270"/>
      <c r="G8" s="270"/>
      <c r="H8" s="267" t="s">
        <v>109</v>
      </c>
      <c r="I8" s="267"/>
      <c r="J8" s="270">
        <f>Orientações!D8</f>
        <v>1234567</v>
      </c>
      <c r="K8" s="270"/>
      <c r="L8" s="267"/>
      <c r="M8" s="271"/>
    </row>
    <row r="9" spans="1:72" ht="17.399999999999999" customHeight="1" x14ac:dyDescent="0.3">
      <c r="A9" s="223" t="s">
        <v>110</v>
      </c>
      <c r="B9" s="227"/>
      <c r="C9" s="207" t="str">
        <f>Orientações!E9</f>
        <v>Centro das Ciências Exatas e das Tecnologias</v>
      </c>
      <c r="D9" s="207"/>
      <c r="E9" s="207"/>
      <c r="F9" s="207"/>
      <c r="G9" s="207"/>
      <c r="H9" s="227" t="s">
        <v>111</v>
      </c>
      <c r="I9" s="227"/>
      <c r="J9" s="207" t="str">
        <f>Orientações!E10</f>
        <v>40 horas semanais com dedicação exclusiva</v>
      </c>
      <c r="K9" s="207"/>
      <c r="L9" s="207"/>
      <c r="M9" s="272"/>
      <c r="N9" s="1"/>
    </row>
    <row r="10" spans="1:72" ht="17.399999999999999" customHeight="1" x14ac:dyDescent="0.3">
      <c r="A10" s="223" t="s">
        <v>107</v>
      </c>
      <c r="B10" s="227"/>
      <c r="C10" s="227"/>
      <c r="D10" s="127">
        <f>Orientações!E11</f>
        <v>45230</v>
      </c>
      <c r="E10" s="4" t="s">
        <v>56</v>
      </c>
      <c r="F10" s="128">
        <f>Orientações!E12</f>
        <v>45961</v>
      </c>
      <c r="G10" s="2"/>
      <c r="H10" s="2"/>
      <c r="I10" s="2"/>
      <c r="J10" s="2"/>
      <c r="K10" s="2"/>
      <c r="L10" s="2"/>
      <c r="M10" s="9"/>
      <c r="N10" s="1"/>
    </row>
    <row r="11" spans="1:72" ht="17.399999999999999" customHeight="1" thickBot="1" x14ac:dyDescent="0.35">
      <c r="A11" s="273" t="s">
        <v>113</v>
      </c>
      <c r="B11" s="274"/>
      <c r="C11" s="274"/>
      <c r="D11" s="274"/>
      <c r="E11" s="219" t="str">
        <f>IF(Orientações!I15="Sim",CONCATENATE(Orientações!I15," (de ",DAY(Orientações!E16),"/",MONTH(Orientações!E16),"/",YEAR(Orientações!E16)," a ",DAY(Orientações!I16),"/",MONTH(Orientações!I16),"/",YEAR(Orientações!I16),")"),Orientações!I15)</f>
        <v>Não se aplica</v>
      </c>
      <c r="F11" s="219"/>
      <c r="G11" s="219"/>
      <c r="H11" s="219"/>
      <c r="I11" s="12"/>
      <c r="J11" s="101"/>
      <c r="K11" s="12"/>
      <c r="L11" s="12"/>
      <c r="M11" s="13"/>
    </row>
    <row r="12" spans="1:72" ht="17.399999999999999" customHeight="1" thickBot="1" x14ac:dyDescent="0.35">
      <c r="A12" s="207"/>
      <c r="B12" s="207"/>
      <c r="C12" s="207"/>
      <c r="D12" s="207"/>
      <c r="E12" s="207"/>
      <c r="F12" s="207"/>
      <c r="G12" s="207"/>
      <c r="H12" s="2"/>
      <c r="I12" s="2"/>
      <c r="J12" s="2"/>
      <c r="K12" s="2"/>
      <c r="L12" s="2"/>
      <c r="M12" s="2"/>
    </row>
    <row r="13" spans="1:72" ht="17.399999999999999" customHeight="1" x14ac:dyDescent="0.3">
      <c r="A13" s="266" t="str">
        <f>Orientações!B14</f>
        <v>Progressão  solicitada:</v>
      </c>
      <c r="B13" s="267"/>
      <c r="C13" s="67" t="str">
        <f>Orientações!E14</f>
        <v>do nível III da Classe B para o nível IV da Classe B</v>
      </c>
      <c r="D13" s="69"/>
      <c r="E13" s="70"/>
      <c r="F13" s="69"/>
      <c r="G13" s="71"/>
      <c r="H13" s="71"/>
      <c r="I13" s="71"/>
      <c r="J13" s="181"/>
      <c r="K13" s="181"/>
      <c r="L13" s="181"/>
      <c r="M13" s="186">
        <f>IF(C13='Dados - não editar'!G2,'Dados - não editar'!H2,IF(C13='Dados - não editar'!G3,'Dados - não editar'!H3,IF(C13='Dados - não editar'!G4,'Dados - não editar'!H4,IF(C13='Dados - não editar'!G5,'Dados - não editar'!H5,""))))</f>
        <v>60</v>
      </c>
    </row>
    <row r="14" spans="1:72" ht="17.399999999999999" customHeight="1" x14ac:dyDescent="0.3">
      <c r="A14" s="275" t="s">
        <v>545</v>
      </c>
      <c r="B14" s="276"/>
      <c r="C14" s="276"/>
      <c r="D14" s="276"/>
      <c r="E14" s="276"/>
      <c r="F14" s="276"/>
      <c r="G14" s="4">
        <f>M15</f>
        <v>60</v>
      </c>
      <c r="H14" s="2" t="s">
        <v>114</v>
      </c>
      <c r="J14" s="182"/>
      <c r="K14" s="182"/>
      <c r="L14" s="182"/>
      <c r="M14" s="187">
        <f>IF(J9="20 horas semanais",M13*0.8,M13)</f>
        <v>60</v>
      </c>
    </row>
    <row r="15" spans="1:72" ht="17.399999999999999" customHeight="1" thickBot="1" x14ac:dyDescent="0.35">
      <c r="A15" s="268" t="s">
        <v>108</v>
      </c>
      <c r="B15" s="269"/>
      <c r="C15" s="269"/>
      <c r="D15" s="269"/>
      <c r="E15" s="105" t="str">
        <f>IF(AND(D10&lt;J15,F10&lt;J15),"-",IF(AND(D10&lt;J15,F10&gt;=J15),J15,IF(D10&lt;=K15,D10,IF(D10&gt;K15,"-","-"))))</f>
        <v>-</v>
      </c>
      <c r="F15" s="106" t="s">
        <v>56</v>
      </c>
      <c r="G15" s="105" t="str">
        <f>IF(E15="-","-",IF(F10&lt;=K15,F10,IF(F10&gt;K15,K15,"-")))</f>
        <v>-</v>
      </c>
      <c r="H15" s="107"/>
      <c r="I15" s="107"/>
      <c r="J15" s="192">
        <v>44819</v>
      </c>
      <c r="K15" s="192">
        <v>45169</v>
      </c>
      <c r="L15" s="183"/>
      <c r="M15" s="193">
        <f>IF(Orientações!I15="Sim",M14*0.75,M14)</f>
        <v>60</v>
      </c>
    </row>
    <row r="16" spans="1:72" ht="17.399999999999999" customHeight="1" thickBot="1" x14ac:dyDescent="0.35">
      <c r="A16" s="15"/>
      <c r="B16" s="15"/>
      <c r="C16" s="15"/>
      <c r="D16" s="15"/>
      <c r="E16" s="3"/>
      <c r="F16" s="50"/>
      <c r="G16" s="3"/>
      <c r="H16" s="2"/>
      <c r="I16" s="2"/>
      <c r="J16" s="2"/>
      <c r="K16" s="2"/>
      <c r="L16" s="2"/>
      <c r="M16" s="2"/>
    </row>
    <row r="17" spans="1:13" ht="17.399999999999999" customHeight="1" thickBot="1" x14ac:dyDescent="0.35">
      <c r="A17" s="108" t="s">
        <v>115</v>
      </c>
      <c r="B17" s="109"/>
      <c r="C17" s="109"/>
      <c r="D17" s="109"/>
      <c r="E17" s="109"/>
      <c r="F17" s="136">
        <f>IF(E15="-",0,((G15-E15)/(365/12)))</f>
        <v>0</v>
      </c>
      <c r="G17" s="111" t="s">
        <v>546</v>
      </c>
      <c r="H17" s="111"/>
      <c r="I17" s="109"/>
      <c r="J17" s="109"/>
      <c r="K17" s="109"/>
      <c r="L17" s="121"/>
      <c r="M17" s="110"/>
    </row>
    <row r="18" spans="1:13" ht="17.399999999999999" customHeight="1" x14ac:dyDescent="0.3">
      <c r="A18" s="2"/>
      <c r="B18" s="2"/>
      <c r="C18" s="2"/>
      <c r="D18" s="2"/>
      <c r="E18" s="2"/>
      <c r="F18" s="4"/>
      <c r="G18" s="2"/>
      <c r="H18" s="2"/>
      <c r="I18" s="2"/>
      <c r="J18" s="2"/>
      <c r="K18" s="2"/>
      <c r="L18" s="2"/>
      <c r="M18" s="2"/>
    </row>
    <row r="19" spans="1:13" x14ac:dyDescent="0.3">
      <c r="A19" s="302" t="s">
        <v>116</v>
      </c>
      <c r="B19" s="302"/>
      <c r="C19" s="302"/>
      <c r="D19" s="302"/>
      <c r="E19" s="302"/>
      <c r="F19" s="302"/>
      <c r="G19" s="302"/>
      <c r="H19" s="302"/>
      <c r="I19" s="302"/>
      <c r="J19" s="302"/>
      <c r="K19" s="302"/>
      <c r="L19" s="302"/>
      <c r="M19" s="302"/>
    </row>
    <row r="20" spans="1:13" ht="118.8" customHeight="1" x14ac:dyDescent="0.3">
      <c r="A20" s="265"/>
      <c r="B20" s="265"/>
      <c r="C20" s="265"/>
      <c r="D20" s="265"/>
      <c r="E20" s="265"/>
      <c r="F20" s="265"/>
      <c r="G20" s="265"/>
      <c r="H20" s="265"/>
      <c r="I20" s="265"/>
      <c r="J20" s="265"/>
      <c r="K20" s="265"/>
      <c r="L20" s="265"/>
      <c r="M20" s="265"/>
    </row>
    <row r="21" spans="1:13" ht="8.4" customHeight="1" x14ac:dyDescent="0.3"/>
    <row r="22" spans="1:13" ht="33" customHeight="1" x14ac:dyDescent="0.3">
      <c r="A22" s="257" t="s">
        <v>295</v>
      </c>
      <c r="B22" s="257"/>
      <c r="C22" s="257"/>
      <c r="D22" s="257"/>
      <c r="E22" s="257"/>
      <c r="F22" s="257"/>
      <c r="G22" s="257"/>
      <c r="H22" s="257"/>
      <c r="I22" s="257"/>
      <c r="J22" s="257"/>
      <c r="K22" s="257"/>
      <c r="L22" s="257"/>
      <c r="M22" s="257"/>
    </row>
    <row r="23" spans="1:13" ht="31.2" customHeight="1" x14ac:dyDescent="0.3">
      <c r="A23" s="251" t="s">
        <v>67</v>
      </c>
      <c r="B23" s="251"/>
      <c r="C23" s="252" t="s">
        <v>68</v>
      </c>
      <c r="D23" s="252"/>
      <c r="E23" s="18" t="s">
        <v>271</v>
      </c>
      <c r="F23" s="18" t="s">
        <v>272</v>
      </c>
      <c r="G23" s="18" t="s">
        <v>273</v>
      </c>
      <c r="H23" s="251" t="s">
        <v>69</v>
      </c>
      <c r="I23" s="251"/>
      <c r="J23" s="19" t="s">
        <v>274</v>
      </c>
      <c r="K23" s="19" t="s">
        <v>275</v>
      </c>
      <c r="L23" s="253" t="s">
        <v>70</v>
      </c>
      <c r="M23" s="253"/>
    </row>
    <row r="24" spans="1:13" ht="58.8" customHeight="1" x14ac:dyDescent="0.3">
      <c r="A24" s="260" t="s">
        <v>71</v>
      </c>
      <c r="B24" s="242"/>
      <c r="C24" s="20">
        <f>0.75/15</f>
        <v>0.05</v>
      </c>
      <c r="D24" s="21" t="s">
        <v>72</v>
      </c>
      <c r="E24" s="25"/>
      <c r="F24" s="26" t="s">
        <v>591</v>
      </c>
      <c r="G24" s="31">
        <f>C24*E24</f>
        <v>0</v>
      </c>
      <c r="H24" s="246" t="s">
        <v>75</v>
      </c>
      <c r="I24" s="246"/>
      <c r="J24" s="29"/>
      <c r="K24" s="32">
        <f>C24*J24</f>
        <v>0</v>
      </c>
      <c r="L24" s="247" t="s">
        <v>75</v>
      </c>
      <c r="M24" s="247"/>
    </row>
    <row r="25" spans="1:13" ht="91.8" customHeight="1" x14ac:dyDescent="0.3">
      <c r="A25" s="256" t="s">
        <v>73</v>
      </c>
      <c r="B25" s="235"/>
      <c r="C25" s="22">
        <f>0.75/4</f>
        <v>0.1875</v>
      </c>
      <c r="D25" s="23" t="s">
        <v>306</v>
      </c>
      <c r="E25" s="27"/>
      <c r="F25" s="28"/>
      <c r="G25" s="36">
        <f>IF((C25*E25)&lt;6,C25*E25,6)</f>
        <v>0</v>
      </c>
      <c r="H25" s="237"/>
      <c r="I25" s="237"/>
      <c r="J25" s="30"/>
      <c r="K25" s="37">
        <f>IF((C25*J25)&lt;6,C25*J25,6)</f>
        <v>0</v>
      </c>
      <c r="L25" s="238"/>
      <c r="M25" s="238"/>
    </row>
    <row r="26" spans="1:13" ht="73.8" customHeight="1" x14ac:dyDescent="0.3">
      <c r="A26" s="260" t="s">
        <v>296</v>
      </c>
      <c r="B26" s="242"/>
      <c r="C26" s="20">
        <v>0.3</v>
      </c>
      <c r="D26" s="21" t="s">
        <v>297</v>
      </c>
      <c r="E26" s="25"/>
      <c r="F26" s="26"/>
      <c r="G26" s="31">
        <f>C26*E26</f>
        <v>0</v>
      </c>
      <c r="H26" s="246"/>
      <c r="I26" s="246"/>
      <c r="J26" s="29"/>
      <c r="K26" s="32">
        <f>C26*J26</f>
        <v>0</v>
      </c>
      <c r="L26" s="247"/>
      <c r="M26" s="247"/>
    </row>
    <row r="27" spans="1:13" x14ac:dyDescent="0.3">
      <c r="A27" s="248" t="s">
        <v>76</v>
      </c>
      <c r="B27" s="248"/>
      <c r="C27" s="248"/>
      <c r="D27" s="248"/>
      <c r="E27" s="249" t="s">
        <v>77</v>
      </c>
      <c r="F27" s="249"/>
      <c r="G27" s="34">
        <f>SUM(G24:G26)</f>
        <v>0</v>
      </c>
      <c r="H27" s="35"/>
      <c r="I27" s="249" t="s">
        <v>78</v>
      </c>
      <c r="J27" s="249"/>
      <c r="K27" s="34">
        <f>SUM(K24:K26)</f>
        <v>0</v>
      </c>
      <c r="L27" s="35"/>
      <c r="M27" s="33"/>
    </row>
    <row r="28" spans="1:13" ht="16.8" customHeight="1" x14ac:dyDescent="0.3"/>
    <row r="29" spans="1:13" x14ac:dyDescent="0.3">
      <c r="A29" s="250" t="s">
        <v>298</v>
      </c>
      <c r="B29" s="250"/>
      <c r="C29" s="250"/>
      <c r="D29" s="250"/>
      <c r="E29" s="250"/>
      <c r="F29" s="250"/>
      <c r="G29" s="250"/>
      <c r="H29" s="250"/>
      <c r="I29" s="250"/>
      <c r="J29" s="250"/>
      <c r="K29" s="250"/>
      <c r="L29" s="250"/>
      <c r="M29" s="250"/>
    </row>
    <row r="30" spans="1:13" ht="31.2" customHeight="1" x14ac:dyDescent="0.3">
      <c r="A30" s="251" t="s">
        <v>67</v>
      </c>
      <c r="B30" s="251"/>
      <c r="C30" s="252" t="s">
        <v>68</v>
      </c>
      <c r="D30" s="252"/>
      <c r="E30" s="18" t="s">
        <v>271</v>
      </c>
      <c r="F30" s="18" t="s">
        <v>272</v>
      </c>
      <c r="G30" s="18" t="s">
        <v>273</v>
      </c>
      <c r="H30" s="251" t="s">
        <v>69</v>
      </c>
      <c r="I30" s="251"/>
      <c r="J30" s="19" t="s">
        <v>274</v>
      </c>
      <c r="K30" s="19" t="s">
        <v>275</v>
      </c>
      <c r="L30" s="253" t="s">
        <v>70</v>
      </c>
      <c r="M30" s="253"/>
    </row>
    <row r="31" spans="1:13" ht="230.4" x14ac:dyDescent="0.3">
      <c r="A31" s="242" t="s">
        <v>299</v>
      </c>
      <c r="B31" s="243"/>
      <c r="C31" s="86">
        <v>0.45</v>
      </c>
      <c r="D31" s="21" t="s">
        <v>300</v>
      </c>
      <c r="E31" s="25"/>
      <c r="F31" s="26"/>
      <c r="G31" s="31">
        <f>C31*E31</f>
        <v>0</v>
      </c>
      <c r="H31" s="246"/>
      <c r="I31" s="246"/>
      <c r="J31" s="29"/>
      <c r="K31" s="32">
        <f>C31*J31</f>
        <v>0</v>
      </c>
      <c r="L31" s="247"/>
      <c r="M31" s="247"/>
    </row>
    <row r="32" spans="1:13" x14ac:dyDescent="0.3">
      <c r="A32" s="258" t="s">
        <v>76</v>
      </c>
      <c r="B32" s="258"/>
      <c r="C32" s="258"/>
      <c r="D32" s="258"/>
      <c r="E32" s="259" t="s">
        <v>77</v>
      </c>
      <c r="F32" s="259"/>
      <c r="G32" s="83">
        <f>SUM(G31:G31)</f>
        <v>0</v>
      </c>
      <c r="H32" s="84"/>
      <c r="I32" s="259" t="s">
        <v>78</v>
      </c>
      <c r="J32" s="259"/>
      <c r="K32" s="83">
        <f>SUM(K31:K31)</f>
        <v>0</v>
      </c>
      <c r="L32" s="84"/>
      <c r="M32" s="85"/>
    </row>
    <row r="34" spans="1:13" ht="29.4" customHeight="1" x14ac:dyDescent="0.3">
      <c r="A34" s="257" t="s">
        <v>301</v>
      </c>
      <c r="B34" s="257"/>
      <c r="C34" s="257"/>
      <c r="D34" s="257"/>
      <c r="E34" s="257"/>
      <c r="F34" s="257"/>
      <c r="G34" s="257"/>
      <c r="H34" s="257"/>
      <c r="I34" s="257"/>
      <c r="J34" s="257"/>
      <c r="K34" s="257"/>
      <c r="L34" s="257"/>
      <c r="M34" s="257"/>
    </row>
    <row r="35" spans="1:13" ht="31.2" customHeight="1" x14ac:dyDescent="0.3">
      <c r="A35" s="251" t="s">
        <v>67</v>
      </c>
      <c r="B35" s="251"/>
      <c r="C35" s="252" t="s">
        <v>68</v>
      </c>
      <c r="D35" s="252"/>
      <c r="E35" s="18" t="s">
        <v>271</v>
      </c>
      <c r="F35" s="18" t="s">
        <v>272</v>
      </c>
      <c r="G35" s="18" t="s">
        <v>273</v>
      </c>
      <c r="H35" s="251" t="s">
        <v>69</v>
      </c>
      <c r="I35" s="251"/>
      <c r="J35" s="19" t="s">
        <v>274</v>
      </c>
      <c r="K35" s="19" t="s">
        <v>275</v>
      </c>
      <c r="L35" s="253" t="s">
        <v>70</v>
      </c>
      <c r="M35" s="253"/>
    </row>
    <row r="36" spans="1:13" ht="120.6" customHeight="1" x14ac:dyDescent="0.3">
      <c r="A36" s="260" t="s">
        <v>304</v>
      </c>
      <c r="B36" s="242"/>
      <c r="C36" s="20">
        <v>0.45</v>
      </c>
      <c r="D36" s="21" t="s">
        <v>305</v>
      </c>
      <c r="E36" s="25"/>
      <c r="F36" s="26"/>
      <c r="G36" s="31">
        <f>IF((C36*E36)&lt;3.6,C36*E36,3.6)</f>
        <v>0</v>
      </c>
      <c r="H36" s="246"/>
      <c r="I36" s="246"/>
      <c r="J36" s="29"/>
      <c r="K36" s="32">
        <f>IF((C36*J36)&lt;3.6,C36*J36,3.6)</f>
        <v>0</v>
      </c>
      <c r="L36" s="247"/>
      <c r="M36" s="247"/>
    </row>
    <row r="37" spans="1:13" ht="104.4" customHeight="1" x14ac:dyDescent="0.3">
      <c r="A37" s="256" t="s">
        <v>302</v>
      </c>
      <c r="B37" s="235"/>
      <c r="C37" s="22">
        <v>0.15</v>
      </c>
      <c r="D37" s="23" t="s">
        <v>303</v>
      </c>
      <c r="E37" s="27"/>
      <c r="F37" s="28"/>
      <c r="G37" s="36">
        <f>IF((C37*E37)&lt;1.5,(C37*E37),1.5)</f>
        <v>0</v>
      </c>
      <c r="H37" s="237"/>
      <c r="I37" s="237"/>
      <c r="J37" s="30"/>
      <c r="K37" s="37">
        <f>IF((C37*J37)&lt;1.5,(C37*J37),1.5)</f>
        <v>0</v>
      </c>
      <c r="L37" s="238"/>
      <c r="M37" s="238"/>
    </row>
    <row r="38" spans="1:13" ht="133.19999999999999" customHeight="1" x14ac:dyDescent="0.3">
      <c r="A38" s="260" t="s">
        <v>307</v>
      </c>
      <c r="B38" s="242"/>
      <c r="C38" s="20">
        <v>0.3</v>
      </c>
      <c r="D38" s="21" t="s">
        <v>82</v>
      </c>
      <c r="E38" s="25"/>
      <c r="F38" s="26"/>
      <c r="G38" s="31">
        <f t="shared" ref="G38:G49" si="0">C38*E38</f>
        <v>0</v>
      </c>
      <c r="H38" s="246"/>
      <c r="I38" s="246"/>
      <c r="J38" s="29"/>
      <c r="K38" s="32">
        <f t="shared" ref="K38:K49" si="1">C38*J38</f>
        <v>0</v>
      </c>
      <c r="L38" s="247"/>
      <c r="M38" s="247"/>
    </row>
    <row r="39" spans="1:13" ht="31.2" customHeight="1" x14ac:dyDescent="0.3">
      <c r="A39" s="239" t="s">
        <v>67</v>
      </c>
      <c r="B39" s="239"/>
      <c r="C39" s="240" t="s">
        <v>68</v>
      </c>
      <c r="D39" s="240"/>
      <c r="E39" s="73" t="s">
        <v>271</v>
      </c>
      <c r="F39" s="73" t="s">
        <v>272</v>
      </c>
      <c r="G39" s="73" t="s">
        <v>273</v>
      </c>
      <c r="H39" s="239" t="s">
        <v>69</v>
      </c>
      <c r="I39" s="239"/>
      <c r="J39" s="74" t="s">
        <v>274</v>
      </c>
      <c r="K39" s="74" t="s">
        <v>275</v>
      </c>
      <c r="L39" s="241" t="s">
        <v>70</v>
      </c>
      <c r="M39" s="241"/>
    </row>
    <row r="40" spans="1:13" ht="101.4" customHeight="1" x14ac:dyDescent="0.3">
      <c r="A40" s="256" t="s">
        <v>312</v>
      </c>
      <c r="B40" s="235"/>
      <c r="C40" s="22">
        <v>0.15</v>
      </c>
      <c r="D40" s="23" t="s">
        <v>308</v>
      </c>
      <c r="E40" s="27"/>
      <c r="F40" s="28"/>
      <c r="G40" s="36">
        <f t="shared" si="0"/>
        <v>0</v>
      </c>
      <c r="H40" s="237"/>
      <c r="I40" s="237"/>
      <c r="J40" s="30"/>
      <c r="K40" s="37">
        <f t="shared" si="1"/>
        <v>0</v>
      </c>
      <c r="L40" s="238"/>
      <c r="M40" s="238"/>
    </row>
    <row r="41" spans="1:13" ht="118.2" customHeight="1" x14ac:dyDescent="0.3">
      <c r="A41" s="260" t="s">
        <v>313</v>
      </c>
      <c r="B41" s="242"/>
      <c r="C41" s="20">
        <v>0.15</v>
      </c>
      <c r="D41" s="21" t="s">
        <v>82</v>
      </c>
      <c r="E41" s="25"/>
      <c r="F41" s="26"/>
      <c r="G41" s="31">
        <f t="shared" si="0"/>
        <v>0</v>
      </c>
      <c r="H41" s="246"/>
      <c r="I41" s="246"/>
      <c r="J41" s="29"/>
      <c r="K41" s="32">
        <f t="shared" si="1"/>
        <v>0</v>
      </c>
      <c r="L41" s="247"/>
      <c r="M41" s="247"/>
    </row>
    <row r="42" spans="1:13" ht="132" customHeight="1" x14ac:dyDescent="0.3">
      <c r="A42" s="256" t="s">
        <v>309</v>
      </c>
      <c r="B42" s="235"/>
      <c r="C42" s="22">
        <v>0.15</v>
      </c>
      <c r="D42" s="23" t="s">
        <v>310</v>
      </c>
      <c r="E42" s="27"/>
      <c r="F42" s="28"/>
      <c r="G42" s="36">
        <f t="shared" si="0"/>
        <v>0</v>
      </c>
      <c r="H42" s="237"/>
      <c r="I42" s="237"/>
      <c r="J42" s="30"/>
      <c r="K42" s="37">
        <f t="shared" si="1"/>
        <v>0</v>
      </c>
      <c r="L42" s="238"/>
      <c r="M42" s="238"/>
    </row>
    <row r="43" spans="1:13" ht="89.4" customHeight="1" x14ac:dyDescent="0.3">
      <c r="A43" s="260" t="s">
        <v>311</v>
      </c>
      <c r="B43" s="242"/>
      <c r="C43" s="20">
        <v>0.1</v>
      </c>
      <c r="D43" s="21" t="s">
        <v>314</v>
      </c>
      <c r="E43" s="25"/>
      <c r="F43" s="26"/>
      <c r="G43" s="31">
        <f t="shared" si="0"/>
        <v>0</v>
      </c>
      <c r="H43" s="246"/>
      <c r="I43" s="246"/>
      <c r="J43" s="29"/>
      <c r="K43" s="32">
        <f t="shared" si="1"/>
        <v>0</v>
      </c>
      <c r="L43" s="247"/>
      <c r="M43" s="247"/>
    </row>
    <row r="44" spans="1:13" ht="31.2" customHeight="1" x14ac:dyDescent="0.3">
      <c r="A44" s="239" t="s">
        <v>67</v>
      </c>
      <c r="B44" s="239"/>
      <c r="C44" s="240" t="s">
        <v>68</v>
      </c>
      <c r="D44" s="240"/>
      <c r="E44" s="73" t="s">
        <v>271</v>
      </c>
      <c r="F44" s="73" t="s">
        <v>272</v>
      </c>
      <c r="G44" s="73" t="s">
        <v>273</v>
      </c>
      <c r="H44" s="239" t="s">
        <v>69</v>
      </c>
      <c r="I44" s="239"/>
      <c r="J44" s="74" t="s">
        <v>274</v>
      </c>
      <c r="K44" s="74" t="s">
        <v>275</v>
      </c>
      <c r="L44" s="241" t="s">
        <v>70</v>
      </c>
      <c r="M44" s="241"/>
    </row>
    <row r="45" spans="1:13" ht="46.8" customHeight="1" x14ac:dyDescent="0.3">
      <c r="A45" s="256" t="s">
        <v>95</v>
      </c>
      <c r="B45" s="235"/>
      <c r="C45" s="22">
        <v>0.4</v>
      </c>
      <c r="D45" s="23" t="s">
        <v>86</v>
      </c>
      <c r="E45" s="27"/>
      <c r="F45" s="28"/>
      <c r="G45" s="36">
        <f t="shared" si="0"/>
        <v>0</v>
      </c>
      <c r="H45" s="237"/>
      <c r="I45" s="237"/>
      <c r="J45" s="30"/>
      <c r="K45" s="37">
        <f t="shared" si="1"/>
        <v>0</v>
      </c>
      <c r="L45" s="238"/>
      <c r="M45" s="238"/>
    </row>
    <row r="46" spans="1:13" ht="43.2" x14ac:dyDescent="0.3">
      <c r="A46" s="260" t="s">
        <v>96</v>
      </c>
      <c r="B46" s="242"/>
      <c r="C46" s="20">
        <v>0.2</v>
      </c>
      <c r="D46" s="21" t="s">
        <v>100</v>
      </c>
      <c r="E46" s="25"/>
      <c r="F46" s="26"/>
      <c r="G46" s="31">
        <f t="shared" si="0"/>
        <v>0</v>
      </c>
      <c r="H46" s="246"/>
      <c r="I46" s="246"/>
      <c r="J46" s="29"/>
      <c r="K46" s="32">
        <f t="shared" si="1"/>
        <v>0</v>
      </c>
      <c r="L46" s="247"/>
      <c r="M46" s="247"/>
    </row>
    <row r="47" spans="1:13" ht="43.2" x14ac:dyDescent="0.3">
      <c r="A47" s="256" t="s">
        <v>97</v>
      </c>
      <c r="B47" s="235"/>
      <c r="C47" s="22">
        <v>0.5</v>
      </c>
      <c r="D47" s="23" t="s">
        <v>86</v>
      </c>
      <c r="E47" s="27"/>
      <c r="F47" s="28"/>
      <c r="G47" s="36">
        <f t="shared" si="0"/>
        <v>0</v>
      </c>
      <c r="H47" s="237"/>
      <c r="I47" s="237"/>
      <c r="J47" s="30"/>
      <c r="K47" s="37">
        <f t="shared" si="1"/>
        <v>0</v>
      </c>
      <c r="L47" s="238"/>
      <c r="M47" s="238"/>
    </row>
    <row r="48" spans="1:13" ht="43.2" x14ac:dyDescent="0.3">
      <c r="A48" s="260" t="s">
        <v>98</v>
      </c>
      <c r="B48" s="242"/>
      <c r="C48" s="20">
        <v>0.25</v>
      </c>
      <c r="D48" s="21" t="s">
        <v>100</v>
      </c>
      <c r="E48" s="25"/>
      <c r="F48" s="26"/>
      <c r="G48" s="31">
        <f t="shared" si="0"/>
        <v>0</v>
      </c>
      <c r="H48" s="246"/>
      <c r="I48" s="246"/>
      <c r="J48" s="29"/>
      <c r="K48" s="32">
        <f t="shared" si="1"/>
        <v>0</v>
      </c>
      <c r="L48" s="247"/>
      <c r="M48" s="247"/>
    </row>
    <row r="49" spans="1:13" ht="43.2" x14ac:dyDescent="0.3">
      <c r="A49" s="256" t="s">
        <v>99</v>
      </c>
      <c r="B49" s="235"/>
      <c r="C49" s="22">
        <v>0.25</v>
      </c>
      <c r="D49" s="23" t="s">
        <v>87</v>
      </c>
      <c r="E49" s="27"/>
      <c r="F49" s="28"/>
      <c r="G49" s="36">
        <f t="shared" si="0"/>
        <v>0</v>
      </c>
      <c r="H49" s="237"/>
      <c r="I49" s="237"/>
      <c r="J49" s="30"/>
      <c r="K49" s="37">
        <f t="shared" si="1"/>
        <v>0</v>
      </c>
      <c r="L49" s="238"/>
      <c r="M49" s="238"/>
    </row>
    <row r="50" spans="1:13" x14ac:dyDescent="0.3">
      <c r="A50" s="248" t="s">
        <v>76</v>
      </c>
      <c r="B50" s="248"/>
      <c r="C50" s="248"/>
      <c r="D50" s="248"/>
      <c r="E50" s="249" t="s">
        <v>77</v>
      </c>
      <c r="F50" s="249"/>
      <c r="G50" s="34">
        <f>SUM(G36:G49)</f>
        <v>0</v>
      </c>
      <c r="H50" s="35"/>
      <c r="I50" s="249" t="s">
        <v>78</v>
      </c>
      <c r="J50" s="249"/>
      <c r="K50" s="34">
        <f>SUM(K36:K49)</f>
        <v>0</v>
      </c>
      <c r="L50" s="35"/>
      <c r="M50" s="33"/>
    </row>
    <row r="52" spans="1:13" x14ac:dyDescent="0.3">
      <c r="A52" s="250" t="s">
        <v>315</v>
      </c>
      <c r="B52" s="250"/>
      <c r="C52" s="250"/>
      <c r="D52" s="250"/>
      <c r="E52" s="250"/>
      <c r="F52" s="250"/>
      <c r="G52" s="250"/>
      <c r="H52" s="250"/>
      <c r="I52" s="250"/>
      <c r="J52" s="250"/>
      <c r="K52" s="250"/>
      <c r="L52" s="250"/>
      <c r="M52" s="250"/>
    </row>
    <row r="53" spans="1:13" ht="31.2" customHeight="1" x14ac:dyDescent="0.3">
      <c r="A53" s="251" t="s">
        <v>67</v>
      </c>
      <c r="B53" s="251"/>
      <c r="C53" s="252" t="s">
        <v>68</v>
      </c>
      <c r="D53" s="252"/>
      <c r="E53" s="18" t="s">
        <v>271</v>
      </c>
      <c r="F53" s="18" t="s">
        <v>272</v>
      </c>
      <c r="G53" s="18" t="s">
        <v>273</v>
      </c>
      <c r="H53" s="251" t="s">
        <v>69</v>
      </c>
      <c r="I53" s="251"/>
      <c r="J53" s="19" t="s">
        <v>274</v>
      </c>
      <c r="K53" s="19" t="s">
        <v>275</v>
      </c>
      <c r="L53" s="253" t="s">
        <v>70</v>
      </c>
      <c r="M53" s="253"/>
    </row>
    <row r="54" spans="1:13" ht="116.4" customHeight="1" x14ac:dyDescent="0.3">
      <c r="A54" s="242" t="s">
        <v>316</v>
      </c>
      <c r="B54" s="243"/>
      <c r="C54" s="20">
        <v>0.2</v>
      </c>
      <c r="D54" s="21" t="s">
        <v>317</v>
      </c>
      <c r="E54" s="25"/>
      <c r="F54" s="26"/>
      <c r="G54" s="31">
        <f>IF((C54*E54)&lt;2,(C54*E54),2)</f>
        <v>0</v>
      </c>
      <c r="H54" s="246"/>
      <c r="I54" s="246"/>
      <c r="J54" s="29"/>
      <c r="K54" s="32">
        <f>IF((C54*J54)&lt;2,(C54*J54),2)</f>
        <v>0</v>
      </c>
      <c r="L54" s="247"/>
      <c r="M54" s="247"/>
    </row>
    <row r="55" spans="1:13" ht="31.2" customHeight="1" x14ac:dyDescent="0.3">
      <c r="A55" s="239" t="s">
        <v>67</v>
      </c>
      <c r="B55" s="239"/>
      <c r="C55" s="240" t="s">
        <v>68</v>
      </c>
      <c r="D55" s="240"/>
      <c r="E55" s="73" t="s">
        <v>271</v>
      </c>
      <c r="F55" s="73" t="s">
        <v>272</v>
      </c>
      <c r="G55" s="73" t="s">
        <v>273</v>
      </c>
      <c r="H55" s="239" t="s">
        <v>69</v>
      </c>
      <c r="I55" s="239"/>
      <c r="J55" s="74" t="s">
        <v>274</v>
      </c>
      <c r="K55" s="74" t="s">
        <v>275</v>
      </c>
      <c r="L55" s="241" t="s">
        <v>70</v>
      </c>
      <c r="M55" s="241"/>
    </row>
    <row r="56" spans="1:13" ht="99.6" customHeight="1" x14ac:dyDescent="0.3">
      <c r="A56" s="235" t="s">
        <v>318</v>
      </c>
      <c r="B56" s="236"/>
      <c r="C56" s="22">
        <v>0.3</v>
      </c>
      <c r="D56" s="23" t="s">
        <v>118</v>
      </c>
      <c r="E56" s="27"/>
      <c r="F56" s="28"/>
      <c r="G56" s="36">
        <f t="shared" ref="G56:G62" si="2">C56*E56</f>
        <v>0</v>
      </c>
      <c r="H56" s="237"/>
      <c r="I56" s="237"/>
      <c r="J56" s="30"/>
      <c r="K56" s="37">
        <f t="shared" ref="K56:K62" si="3">C56*J56</f>
        <v>0</v>
      </c>
      <c r="L56" s="238"/>
      <c r="M56" s="238"/>
    </row>
    <row r="57" spans="1:13" ht="85.2" customHeight="1" x14ac:dyDescent="0.3">
      <c r="A57" s="242" t="s">
        <v>120</v>
      </c>
      <c r="B57" s="243"/>
      <c r="C57" s="20">
        <v>0.5</v>
      </c>
      <c r="D57" s="21" t="s">
        <v>121</v>
      </c>
      <c r="E57" s="25"/>
      <c r="F57" s="26"/>
      <c r="G57" s="31">
        <f t="shared" si="2"/>
        <v>0</v>
      </c>
      <c r="H57" s="246"/>
      <c r="I57" s="246"/>
      <c r="J57" s="29"/>
      <c r="K57" s="32">
        <f t="shared" si="3"/>
        <v>0</v>
      </c>
      <c r="L57" s="247"/>
      <c r="M57" s="247"/>
    </row>
    <row r="58" spans="1:13" ht="99.6" customHeight="1" x14ac:dyDescent="0.3">
      <c r="A58" s="235" t="s">
        <v>122</v>
      </c>
      <c r="B58" s="236"/>
      <c r="C58" s="22">
        <v>0.6</v>
      </c>
      <c r="D58" s="23" t="s">
        <v>121</v>
      </c>
      <c r="E58" s="27"/>
      <c r="F58" s="28"/>
      <c r="G58" s="36">
        <f t="shared" si="2"/>
        <v>0</v>
      </c>
      <c r="H58" s="237"/>
      <c r="I58" s="237"/>
      <c r="J58" s="30"/>
      <c r="K58" s="37">
        <f t="shared" si="3"/>
        <v>0</v>
      </c>
      <c r="L58" s="238"/>
      <c r="M58" s="238"/>
    </row>
    <row r="59" spans="1:13" ht="88.8" customHeight="1" x14ac:dyDescent="0.3">
      <c r="A59" s="242" t="s">
        <v>123</v>
      </c>
      <c r="B59" s="243"/>
      <c r="C59" s="20">
        <v>1</v>
      </c>
      <c r="D59" s="21" t="s">
        <v>121</v>
      </c>
      <c r="E59" s="25"/>
      <c r="F59" s="26"/>
      <c r="G59" s="31">
        <f t="shared" si="2"/>
        <v>0</v>
      </c>
      <c r="H59" s="246"/>
      <c r="I59" s="246"/>
      <c r="J59" s="29"/>
      <c r="K59" s="32">
        <f t="shared" si="3"/>
        <v>0</v>
      </c>
      <c r="L59" s="247"/>
      <c r="M59" s="247"/>
    </row>
    <row r="60" spans="1:13" ht="71.400000000000006" customHeight="1" x14ac:dyDescent="0.3">
      <c r="A60" s="235" t="s">
        <v>124</v>
      </c>
      <c r="B60" s="236"/>
      <c r="C60" s="22">
        <v>2</v>
      </c>
      <c r="D60" s="23" t="s">
        <v>121</v>
      </c>
      <c r="E60" s="27"/>
      <c r="F60" s="28"/>
      <c r="G60" s="36">
        <f t="shared" si="2"/>
        <v>0</v>
      </c>
      <c r="H60" s="237"/>
      <c r="I60" s="237"/>
      <c r="J60" s="30"/>
      <c r="K60" s="37">
        <f t="shared" si="3"/>
        <v>0</v>
      </c>
      <c r="L60" s="238"/>
      <c r="M60" s="238"/>
    </row>
    <row r="61" spans="1:13" ht="31.2" customHeight="1" x14ac:dyDescent="0.3">
      <c r="A61" s="251" t="s">
        <v>67</v>
      </c>
      <c r="B61" s="251"/>
      <c r="C61" s="252" t="s">
        <v>68</v>
      </c>
      <c r="D61" s="252"/>
      <c r="E61" s="18" t="s">
        <v>271</v>
      </c>
      <c r="F61" s="18" t="s">
        <v>272</v>
      </c>
      <c r="G61" s="18" t="s">
        <v>273</v>
      </c>
      <c r="H61" s="251" t="s">
        <v>69</v>
      </c>
      <c r="I61" s="251"/>
      <c r="J61" s="19" t="s">
        <v>274</v>
      </c>
      <c r="K61" s="19" t="s">
        <v>275</v>
      </c>
      <c r="L61" s="253" t="s">
        <v>70</v>
      </c>
      <c r="M61" s="253"/>
    </row>
    <row r="62" spans="1:13" ht="87.6" customHeight="1" x14ac:dyDescent="0.3">
      <c r="A62" s="242" t="s">
        <v>125</v>
      </c>
      <c r="B62" s="243"/>
      <c r="C62" s="20">
        <v>0.5</v>
      </c>
      <c r="D62" s="21" t="s">
        <v>121</v>
      </c>
      <c r="E62" s="25"/>
      <c r="F62" s="26"/>
      <c r="G62" s="31">
        <f t="shared" si="2"/>
        <v>0</v>
      </c>
      <c r="H62" s="246"/>
      <c r="I62" s="246"/>
      <c r="J62" s="29"/>
      <c r="K62" s="32">
        <f t="shared" si="3"/>
        <v>0</v>
      </c>
      <c r="L62" s="247"/>
      <c r="M62" s="247"/>
    </row>
    <row r="63" spans="1:13" ht="87.6" customHeight="1" x14ac:dyDescent="0.3">
      <c r="A63" s="235" t="s">
        <v>319</v>
      </c>
      <c r="B63" s="236"/>
      <c r="C63" s="22">
        <v>0.1</v>
      </c>
      <c r="D63" s="23" t="s">
        <v>370</v>
      </c>
      <c r="E63" s="27"/>
      <c r="F63" s="28"/>
      <c r="G63" s="36">
        <f>IF((C63*E63)&lt;1,C63*E63,1)</f>
        <v>0</v>
      </c>
      <c r="H63" s="237"/>
      <c r="I63" s="237"/>
      <c r="J63" s="30"/>
      <c r="K63" s="37">
        <f>IF((C63*J63)&lt;1,C63*J63,1)</f>
        <v>0</v>
      </c>
      <c r="L63" s="238"/>
      <c r="M63" s="238"/>
    </row>
    <row r="64" spans="1:13" x14ac:dyDescent="0.3">
      <c r="A64" s="258" t="s">
        <v>76</v>
      </c>
      <c r="B64" s="258"/>
      <c r="C64" s="258"/>
      <c r="D64" s="258"/>
      <c r="E64" s="259" t="s">
        <v>77</v>
      </c>
      <c r="F64" s="259"/>
      <c r="G64" s="83">
        <f>SUM(G54:G63)</f>
        <v>0</v>
      </c>
      <c r="H64" s="84"/>
      <c r="I64" s="259" t="s">
        <v>78</v>
      </c>
      <c r="J64" s="259"/>
      <c r="K64" s="83">
        <f>SUM(K54:K63)</f>
        <v>0</v>
      </c>
      <c r="L64" s="84"/>
      <c r="M64" s="85"/>
    </row>
    <row r="66" spans="1:13" ht="30.6" customHeight="1" x14ac:dyDescent="0.3">
      <c r="A66" s="257" t="s">
        <v>320</v>
      </c>
      <c r="B66" s="257"/>
      <c r="C66" s="257"/>
      <c r="D66" s="257"/>
      <c r="E66" s="257"/>
      <c r="F66" s="257"/>
      <c r="G66" s="257"/>
      <c r="H66" s="257"/>
      <c r="I66" s="257"/>
      <c r="J66" s="257"/>
      <c r="K66" s="257"/>
      <c r="L66" s="257"/>
      <c r="M66" s="257"/>
    </row>
    <row r="67" spans="1:13" ht="31.2" customHeight="1" x14ac:dyDescent="0.3">
      <c r="A67" s="251" t="s">
        <v>67</v>
      </c>
      <c r="B67" s="251"/>
      <c r="C67" s="252" t="s">
        <v>68</v>
      </c>
      <c r="D67" s="252"/>
      <c r="E67" s="18" t="s">
        <v>271</v>
      </c>
      <c r="F67" s="18" t="s">
        <v>272</v>
      </c>
      <c r="G67" s="18" t="s">
        <v>273</v>
      </c>
      <c r="H67" s="251" t="s">
        <v>69</v>
      </c>
      <c r="I67" s="251"/>
      <c r="J67" s="19" t="s">
        <v>274</v>
      </c>
      <c r="K67" s="19" t="s">
        <v>275</v>
      </c>
      <c r="L67" s="253" t="s">
        <v>70</v>
      </c>
      <c r="M67" s="253"/>
    </row>
    <row r="68" spans="1:13" ht="129" customHeight="1" x14ac:dyDescent="0.3">
      <c r="A68" s="260" t="s">
        <v>321</v>
      </c>
      <c r="B68" s="242"/>
      <c r="C68" s="20">
        <v>0.1</v>
      </c>
      <c r="D68" s="21" t="s">
        <v>322</v>
      </c>
      <c r="E68" s="25"/>
      <c r="F68" s="26"/>
      <c r="G68" s="31">
        <f>IF((C68*E68)&lt;6,C68*E68,6)</f>
        <v>0</v>
      </c>
      <c r="H68" s="246"/>
      <c r="I68" s="246"/>
      <c r="J68" s="29"/>
      <c r="K68" s="32">
        <f>IF((C68*J68)&lt;6,C68*J68,6)</f>
        <v>0</v>
      </c>
      <c r="L68" s="247"/>
      <c r="M68" s="247"/>
    </row>
    <row r="69" spans="1:13" ht="31.2" customHeight="1" x14ac:dyDescent="0.3">
      <c r="A69" s="239" t="s">
        <v>67</v>
      </c>
      <c r="B69" s="239"/>
      <c r="C69" s="240" t="s">
        <v>68</v>
      </c>
      <c r="D69" s="240"/>
      <c r="E69" s="73" t="s">
        <v>271</v>
      </c>
      <c r="F69" s="73" t="s">
        <v>272</v>
      </c>
      <c r="G69" s="73" t="s">
        <v>273</v>
      </c>
      <c r="H69" s="239" t="s">
        <v>69</v>
      </c>
      <c r="I69" s="239"/>
      <c r="J69" s="74" t="s">
        <v>274</v>
      </c>
      <c r="K69" s="74" t="s">
        <v>275</v>
      </c>
      <c r="L69" s="241" t="s">
        <v>70</v>
      </c>
      <c r="M69" s="241"/>
    </row>
    <row r="70" spans="1:13" ht="100.2" customHeight="1" x14ac:dyDescent="0.3">
      <c r="A70" s="256" t="s">
        <v>324</v>
      </c>
      <c r="B70" s="235"/>
      <c r="C70" s="22">
        <v>0.6</v>
      </c>
      <c r="D70" s="23" t="s">
        <v>135</v>
      </c>
      <c r="E70" s="27"/>
      <c r="F70" s="28"/>
      <c r="G70" s="36">
        <f t="shared" ref="G70:G75" si="4">C70*E70</f>
        <v>0</v>
      </c>
      <c r="H70" s="237"/>
      <c r="I70" s="237"/>
      <c r="J70" s="30"/>
      <c r="K70" s="37">
        <f t="shared" ref="K70:K75" si="5">C70*J70</f>
        <v>0</v>
      </c>
      <c r="L70" s="238"/>
      <c r="M70" s="238"/>
    </row>
    <row r="71" spans="1:13" ht="145.19999999999999" customHeight="1" x14ac:dyDescent="0.3">
      <c r="A71" s="260" t="s">
        <v>323</v>
      </c>
      <c r="B71" s="242"/>
      <c r="C71" s="20">
        <v>0.1</v>
      </c>
      <c r="D71" s="21" t="s">
        <v>136</v>
      </c>
      <c r="E71" s="25"/>
      <c r="F71" s="26"/>
      <c r="G71" s="31">
        <f t="shared" si="4"/>
        <v>0</v>
      </c>
      <c r="H71" s="246"/>
      <c r="I71" s="246"/>
      <c r="J71" s="29"/>
      <c r="K71" s="32">
        <f t="shared" si="5"/>
        <v>0</v>
      </c>
      <c r="L71" s="247"/>
      <c r="M71" s="247"/>
    </row>
    <row r="72" spans="1:13" ht="43.2" x14ac:dyDescent="0.3">
      <c r="A72" s="256" t="s">
        <v>130</v>
      </c>
      <c r="B72" s="235"/>
      <c r="C72" s="22">
        <v>5</v>
      </c>
      <c r="D72" s="23" t="s">
        <v>137</v>
      </c>
      <c r="E72" s="27"/>
      <c r="F72" s="28"/>
      <c r="G72" s="36">
        <f t="shared" si="4"/>
        <v>0</v>
      </c>
      <c r="H72" s="237"/>
      <c r="I72" s="237"/>
      <c r="J72" s="30"/>
      <c r="K72" s="37">
        <f t="shared" si="5"/>
        <v>0</v>
      </c>
      <c r="L72" s="238"/>
      <c r="M72" s="238"/>
    </row>
    <row r="73" spans="1:13" ht="43.2" x14ac:dyDescent="0.3">
      <c r="A73" s="260" t="s">
        <v>131</v>
      </c>
      <c r="B73" s="242"/>
      <c r="C73" s="20">
        <v>10</v>
      </c>
      <c r="D73" s="21" t="s">
        <v>137</v>
      </c>
      <c r="E73" s="25"/>
      <c r="F73" s="26"/>
      <c r="G73" s="31">
        <f t="shared" si="4"/>
        <v>0</v>
      </c>
      <c r="H73" s="246"/>
      <c r="I73" s="246"/>
      <c r="J73" s="29"/>
      <c r="K73" s="32">
        <f t="shared" si="5"/>
        <v>0</v>
      </c>
      <c r="L73" s="247"/>
      <c r="M73" s="247"/>
    </row>
    <row r="74" spans="1:13" ht="43.2" x14ac:dyDescent="0.3">
      <c r="A74" s="256" t="s">
        <v>132</v>
      </c>
      <c r="B74" s="235"/>
      <c r="C74" s="22">
        <v>20</v>
      </c>
      <c r="D74" s="23" t="s">
        <v>137</v>
      </c>
      <c r="E74" s="27"/>
      <c r="F74" s="28"/>
      <c r="G74" s="36">
        <f t="shared" si="4"/>
        <v>0</v>
      </c>
      <c r="H74" s="237"/>
      <c r="I74" s="237"/>
      <c r="J74" s="30"/>
      <c r="K74" s="37">
        <f t="shared" si="5"/>
        <v>0</v>
      </c>
      <c r="L74" s="238"/>
      <c r="M74" s="238"/>
    </row>
    <row r="75" spans="1:13" ht="43.2" x14ac:dyDescent="0.3">
      <c r="A75" s="260" t="s">
        <v>133</v>
      </c>
      <c r="B75" s="242"/>
      <c r="C75" s="20">
        <v>40</v>
      </c>
      <c r="D75" s="21" t="s">
        <v>137</v>
      </c>
      <c r="E75" s="25"/>
      <c r="F75" s="26"/>
      <c r="G75" s="31">
        <f t="shared" si="4"/>
        <v>0</v>
      </c>
      <c r="H75" s="246"/>
      <c r="I75" s="246"/>
      <c r="J75" s="29"/>
      <c r="K75" s="32">
        <f t="shared" si="5"/>
        <v>0</v>
      </c>
      <c r="L75" s="247"/>
      <c r="M75" s="247"/>
    </row>
    <row r="76" spans="1:13" x14ac:dyDescent="0.3">
      <c r="A76" s="248" t="s">
        <v>76</v>
      </c>
      <c r="B76" s="248"/>
      <c r="C76" s="248"/>
      <c r="D76" s="248"/>
      <c r="E76" s="249" t="s">
        <v>77</v>
      </c>
      <c r="F76" s="249"/>
      <c r="G76" s="34">
        <f>SUM(G68:G75)</f>
        <v>0</v>
      </c>
      <c r="H76" s="35"/>
      <c r="I76" s="249" t="s">
        <v>78</v>
      </c>
      <c r="J76" s="249"/>
      <c r="K76" s="34">
        <f>SUM(K68:K75)</f>
        <v>0</v>
      </c>
      <c r="L76" s="35"/>
      <c r="M76" s="33"/>
    </row>
    <row r="78" spans="1:13" x14ac:dyDescent="0.3">
      <c r="A78" s="250" t="s">
        <v>325</v>
      </c>
      <c r="B78" s="250"/>
      <c r="C78" s="250"/>
      <c r="D78" s="250"/>
      <c r="E78" s="250"/>
      <c r="F78" s="250"/>
      <c r="G78" s="250"/>
      <c r="H78" s="250"/>
      <c r="I78" s="250"/>
      <c r="J78" s="250"/>
      <c r="K78" s="250"/>
      <c r="L78" s="250"/>
      <c r="M78" s="250"/>
    </row>
    <row r="79" spans="1:13" ht="31.2" customHeight="1" x14ac:dyDescent="0.3">
      <c r="A79" s="251" t="s">
        <v>67</v>
      </c>
      <c r="B79" s="251"/>
      <c r="C79" s="252" t="s">
        <v>68</v>
      </c>
      <c r="D79" s="252"/>
      <c r="E79" s="18" t="s">
        <v>271</v>
      </c>
      <c r="F79" s="18" t="s">
        <v>272</v>
      </c>
      <c r="G79" s="18" t="s">
        <v>273</v>
      </c>
      <c r="H79" s="251" t="s">
        <v>69</v>
      </c>
      <c r="I79" s="251"/>
      <c r="J79" s="19" t="s">
        <v>274</v>
      </c>
      <c r="K79" s="19" t="s">
        <v>275</v>
      </c>
      <c r="L79" s="253" t="s">
        <v>70</v>
      </c>
      <c r="M79" s="253"/>
    </row>
    <row r="80" spans="1:13" ht="87.6" customHeight="1" x14ac:dyDescent="0.3">
      <c r="A80" s="242" t="s">
        <v>326</v>
      </c>
      <c r="B80" s="243"/>
      <c r="C80" s="20">
        <v>30</v>
      </c>
      <c r="D80" s="21" t="s">
        <v>172</v>
      </c>
      <c r="E80" s="25"/>
      <c r="F80" s="26"/>
      <c r="G80" s="31">
        <f t="shared" ref="G80:G82" si="6">C80*E80</f>
        <v>0</v>
      </c>
      <c r="H80" s="246"/>
      <c r="I80" s="246"/>
      <c r="J80" s="29"/>
      <c r="K80" s="32">
        <f t="shared" ref="K80:K82" si="7">C80*J80</f>
        <v>0</v>
      </c>
      <c r="L80" s="247"/>
      <c r="M80" s="247"/>
    </row>
    <row r="81" spans="1:13" ht="87" customHeight="1" x14ac:dyDescent="0.3">
      <c r="A81" s="235" t="s">
        <v>327</v>
      </c>
      <c r="B81" s="236"/>
      <c r="C81" s="22">
        <v>16.5</v>
      </c>
      <c r="D81" s="23" t="s">
        <v>172</v>
      </c>
      <c r="E81" s="27"/>
      <c r="F81" s="28"/>
      <c r="G81" s="36">
        <f t="shared" si="6"/>
        <v>0</v>
      </c>
      <c r="H81" s="237"/>
      <c r="I81" s="237"/>
      <c r="J81" s="30"/>
      <c r="K81" s="37">
        <f t="shared" si="7"/>
        <v>0</v>
      </c>
      <c r="L81" s="238"/>
      <c r="M81" s="238"/>
    </row>
    <row r="82" spans="1:13" ht="74.400000000000006" customHeight="1" x14ac:dyDescent="0.3">
      <c r="A82" s="242" t="s">
        <v>333</v>
      </c>
      <c r="B82" s="243"/>
      <c r="C82" s="20">
        <v>3</v>
      </c>
      <c r="D82" s="21" t="s">
        <v>172</v>
      </c>
      <c r="E82" s="25"/>
      <c r="F82" s="26"/>
      <c r="G82" s="31">
        <f t="shared" si="6"/>
        <v>0</v>
      </c>
      <c r="H82" s="246"/>
      <c r="I82" s="246"/>
      <c r="J82" s="29"/>
      <c r="K82" s="32">
        <f t="shared" si="7"/>
        <v>0</v>
      </c>
      <c r="L82" s="247"/>
      <c r="M82" s="247"/>
    </row>
    <row r="83" spans="1:13" ht="88.2" customHeight="1" x14ac:dyDescent="0.3">
      <c r="A83" s="235" t="s">
        <v>328</v>
      </c>
      <c r="B83" s="236"/>
      <c r="C83" s="22">
        <v>0.5</v>
      </c>
      <c r="D83" s="23" t="s">
        <v>329</v>
      </c>
      <c r="E83" s="27"/>
      <c r="F83" s="28"/>
      <c r="G83" s="36">
        <f>IF((C83*E83)&lt;4,C83*E83,4)</f>
        <v>0</v>
      </c>
      <c r="H83" s="237"/>
      <c r="I83" s="237"/>
      <c r="J83" s="30"/>
      <c r="K83" s="37">
        <f>IF((C83*J83)&lt;4,C83*J83,4)</f>
        <v>0</v>
      </c>
      <c r="L83" s="238"/>
      <c r="M83" s="238"/>
    </row>
    <row r="84" spans="1:13" ht="87.6" customHeight="1" x14ac:dyDescent="0.3">
      <c r="A84" s="242" t="s">
        <v>330</v>
      </c>
      <c r="B84" s="243"/>
      <c r="C84" s="20">
        <v>0.8</v>
      </c>
      <c r="D84" s="21" t="s">
        <v>329</v>
      </c>
      <c r="E84" s="25"/>
      <c r="F84" s="26"/>
      <c r="G84" s="31">
        <f>IF((C84*E84)&lt;4,C84*E84,4)</f>
        <v>0</v>
      </c>
      <c r="H84" s="246"/>
      <c r="I84" s="246"/>
      <c r="J84" s="29"/>
      <c r="K84" s="32">
        <f>IF((C84*J84)&lt;4,C84*J84,4)</f>
        <v>0</v>
      </c>
      <c r="L84" s="247"/>
      <c r="M84" s="247"/>
    </row>
    <row r="85" spans="1:13" ht="31.2" customHeight="1" x14ac:dyDescent="0.3">
      <c r="A85" s="239" t="s">
        <v>67</v>
      </c>
      <c r="B85" s="239"/>
      <c r="C85" s="240" t="s">
        <v>68</v>
      </c>
      <c r="D85" s="240"/>
      <c r="E85" s="73" t="s">
        <v>271</v>
      </c>
      <c r="F85" s="73" t="s">
        <v>272</v>
      </c>
      <c r="G85" s="73" t="s">
        <v>273</v>
      </c>
      <c r="H85" s="239" t="s">
        <v>69</v>
      </c>
      <c r="I85" s="239"/>
      <c r="J85" s="74" t="s">
        <v>274</v>
      </c>
      <c r="K85" s="74" t="s">
        <v>275</v>
      </c>
      <c r="L85" s="241" t="s">
        <v>70</v>
      </c>
      <c r="M85" s="241"/>
    </row>
    <row r="86" spans="1:13" ht="90.6" customHeight="1" x14ac:dyDescent="0.3">
      <c r="A86" s="235" t="s">
        <v>331</v>
      </c>
      <c r="B86" s="236"/>
      <c r="C86" s="22">
        <v>0.2</v>
      </c>
      <c r="D86" s="23" t="s">
        <v>332</v>
      </c>
      <c r="E86" s="27"/>
      <c r="F86" s="28"/>
      <c r="G86" s="36">
        <f>IF((C86*E86)&lt;1,C86*E86,1)</f>
        <v>0</v>
      </c>
      <c r="H86" s="237"/>
      <c r="I86" s="237"/>
      <c r="J86" s="30"/>
      <c r="K86" s="37">
        <f>IF((C86*J86)&lt;1,C86*J86,1)</f>
        <v>0</v>
      </c>
      <c r="L86" s="238"/>
      <c r="M86" s="238"/>
    </row>
    <row r="87" spans="1:13" ht="88.8" customHeight="1" x14ac:dyDescent="0.3">
      <c r="A87" s="242" t="s">
        <v>337</v>
      </c>
      <c r="B87" s="243"/>
      <c r="C87" s="20">
        <v>0.3</v>
      </c>
      <c r="D87" s="21" t="s">
        <v>338</v>
      </c>
      <c r="E87" s="25"/>
      <c r="F87" s="26"/>
      <c r="G87" s="31">
        <f>IF((C87*E87)&lt;1.5,C87*E87,1.5)</f>
        <v>0</v>
      </c>
      <c r="H87" s="246"/>
      <c r="I87" s="246"/>
      <c r="J87" s="29"/>
      <c r="K87" s="32">
        <f>IF((C87*J87)&lt;1.5,C87*J87,1.5)</f>
        <v>0</v>
      </c>
      <c r="L87" s="247"/>
      <c r="M87" s="247"/>
    </row>
    <row r="88" spans="1:13" ht="78" customHeight="1" x14ac:dyDescent="0.3">
      <c r="A88" s="235" t="s">
        <v>334</v>
      </c>
      <c r="B88" s="236"/>
      <c r="C88" s="22">
        <v>5</v>
      </c>
      <c r="D88" s="23" t="s">
        <v>174</v>
      </c>
      <c r="E88" s="27"/>
      <c r="F88" s="28"/>
      <c r="G88" s="36">
        <f t="shared" ref="G88:G97" si="8">C88*E88</f>
        <v>0</v>
      </c>
      <c r="H88" s="237"/>
      <c r="I88" s="237"/>
      <c r="J88" s="30"/>
      <c r="K88" s="37">
        <f t="shared" ref="K88:K97" si="9">C88*J88</f>
        <v>0</v>
      </c>
      <c r="L88" s="238"/>
      <c r="M88" s="238"/>
    </row>
    <row r="89" spans="1:13" ht="66.599999999999994" customHeight="1" x14ac:dyDescent="0.3">
      <c r="A89" s="242" t="s">
        <v>335</v>
      </c>
      <c r="B89" s="243"/>
      <c r="C89" s="20">
        <v>2</v>
      </c>
      <c r="D89" s="21" t="s">
        <v>174</v>
      </c>
      <c r="E89" s="25"/>
      <c r="F89" s="26"/>
      <c r="G89" s="31">
        <f t="shared" si="8"/>
        <v>0</v>
      </c>
      <c r="H89" s="246"/>
      <c r="I89" s="246"/>
      <c r="J89" s="29"/>
      <c r="K89" s="32">
        <f t="shared" si="9"/>
        <v>0</v>
      </c>
      <c r="L89" s="247"/>
      <c r="M89" s="247"/>
    </row>
    <row r="90" spans="1:13" ht="50.4" customHeight="1" x14ac:dyDescent="0.3">
      <c r="A90" s="235" t="s">
        <v>336</v>
      </c>
      <c r="B90" s="236"/>
      <c r="C90" s="22">
        <v>5</v>
      </c>
      <c r="D90" s="23" t="s">
        <v>175</v>
      </c>
      <c r="E90" s="27"/>
      <c r="F90" s="28"/>
      <c r="G90" s="36">
        <f t="shared" si="8"/>
        <v>0</v>
      </c>
      <c r="H90" s="237"/>
      <c r="I90" s="237"/>
      <c r="J90" s="30"/>
      <c r="K90" s="37">
        <f t="shared" si="9"/>
        <v>0</v>
      </c>
      <c r="L90" s="238"/>
      <c r="M90" s="238"/>
    </row>
    <row r="91" spans="1:13" ht="31.2" customHeight="1" x14ac:dyDescent="0.3">
      <c r="A91" s="251" t="s">
        <v>67</v>
      </c>
      <c r="B91" s="251"/>
      <c r="C91" s="252" t="s">
        <v>68</v>
      </c>
      <c r="D91" s="252"/>
      <c r="E91" s="18" t="s">
        <v>271</v>
      </c>
      <c r="F91" s="18" t="s">
        <v>272</v>
      </c>
      <c r="G91" s="18" t="s">
        <v>273</v>
      </c>
      <c r="H91" s="251" t="s">
        <v>69</v>
      </c>
      <c r="I91" s="251"/>
      <c r="J91" s="19" t="s">
        <v>274</v>
      </c>
      <c r="K91" s="19" t="s">
        <v>275</v>
      </c>
      <c r="L91" s="253" t="s">
        <v>70</v>
      </c>
      <c r="M91" s="253"/>
    </row>
    <row r="92" spans="1:13" ht="147" customHeight="1" x14ac:dyDescent="0.3">
      <c r="A92" s="242" t="s">
        <v>339</v>
      </c>
      <c r="B92" s="243"/>
      <c r="C92" s="20">
        <v>30</v>
      </c>
      <c r="D92" s="21" t="s">
        <v>172</v>
      </c>
      <c r="E92" s="25"/>
      <c r="F92" s="26"/>
      <c r="G92" s="31">
        <f t="shared" si="8"/>
        <v>0</v>
      </c>
      <c r="H92" s="246"/>
      <c r="I92" s="246"/>
      <c r="J92" s="29"/>
      <c r="K92" s="32">
        <f t="shared" si="9"/>
        <v>0</v>
      </c>
      <c r="L92" s="247"/>
      <c r="M92" s="247"/>
    </row>
    <row r="93" spans="1:13" ht="147.6" customHeight="1" x14ac:dyDescent="0.3">
      <c r="A93" s="235" t="s">
        <v>340</v>
      </c>
      <c r="B93" s="236"/>
      <c r="C93" s="22">
        <v>10</v>
      </c>
      <c r="D93" s="23" t="s">
        <v>172</v>
      </c>
      <c r="E93" s="27"/>
      <c r="F93" s="28"/>
      <c r="G93" s="36">
        <f t="shared" si="8"/>
        <v>0</v>
      </c>
      <c r="H93" s="237"/>
      <c r="I93" s="237"/>
      <c r="J93" s="30"/>
      <c r="K93" s="37">
        <f t="shared" si="9"/>
        <v>0</v>
      </c>
      <c r="L93" s="238"/>
      <c r="M93" s="238"/>
    </row>
    <row r="94" spans="1:13" ht="135" customHeight="1" x14ac:dyDescent="0.3">
      <c r="A94" s="242" t="s">
        <v>341</v>
      </c>
      <c r="B94" s="243"/>
      <c r="C94" s="20">
        <v>5</v>
      </c>
      <c r="D94" s="21" t="s">
        <v>172</v>
      </c>
      <c r="E94" s="25"/>
      <c r="F94" s="26"/>
      <c r="G94" s="31">
        <f t="shared" si="8"/>
        <v>0</v>
      </c>
      <c r="H94" s="246"/>
      <c r="I94" s="246"/>
      <c r="J94" s="29"/>
      <c r="K94" s="32">
        <f t="shared" si="9"/>
        <v>0</v>
      </c>
      <c r="L94" s="247"/>
      <c r="M94" s="247"/>
    </row>
    <row r="95" spans="1:13" ht="31.2" customHeight="1" x14ac:dyDescent="0.3">
      <c r="A95" s="239" t="s">
        <v>67</v>
      </c>
      <c r="B95" s="239"/>
      <c r="C95" s="240" t="s">
        <v>68</v>
      </c>
      <c r="D95" s="240"/>
      <c r="E95" s="73" t="s">
        <v>271</v>
      </c>
      <c r="F95" s="73" t="s">
        <v>272</v>
      </c>
      <c r="G95" s="73" t="s">
        <v>273</v>
      </c>
      <c r="H95" s="239" t="s">
        <v>69</v>
      </c>
      <c r="I95" s="239"/>
      <c r="J95" s="74" t="s">
        <v>274</v>
      </c>
      <c r="K95" s="74" t="s">
        <v>275</v>
      </c>
      <c r="L95" s="241" t="s">
        <v>70</v>
      </c>
      <c r="M95" s="241"/>
    </row>
    <row r="96" spans="1:13" ht="161.4" customHeight="1" x14ac:dyDescent="0.3">
      <c r="A96" s="235" t="s">
        <v>342</v>
      </c>
      <c r="B96" s="236"/>
      <c r="C96" s="22">
        <v>2</v>
      </c>
      <c r="D96" s="23" t="s">
        <v>172</v>
      </c>
      <c r="E96" s="27"/>
      <c r="F96" s="28"/>
      <c r="G96" s="36">
        <f t="shared" si="8"/>
        <v>0</v>
      </c>
      <c r="H96" s="237"/>
      <c r="I96" s="237"/>
      <c r="J96" s="30"/>
      <c r="K96" s="37">
        <f t="shared" si="9"/>
        <v>0</v>
      </c>
      <c r="L96" s="238"/>
      <c r="M96" s="238"/>
    </row>
    <row r="97" spans="1:13" ht="102" customHeight="1" x14ac:dyDescent="0.3">
      <c r="A97" s="242" t="s">
        <v>343</v>
      </c>
      <c r="B97" s="243"/>
      <c r="C97" s="20">
        <v>3</v>
      </c>
      <c r="D97" s="21" t="s">
        <v>172</v>
      </c>
      <c r="E97" s="25"/>
      <c r="F97" s="26"/>
      <c r="G97" s="31">
        <f t="shared" si="8"/>
        <v>0</v>
      </c>
      <c r="H97" s="246"/>
      <c r="I97" s="246"/>
      <c r="J97" s="29"/>
      <c r="K97" s="32">
        <f t="shared" si="9"/>
        <v>0</v>
      </c>
      <c r="L97" s="247"/>
      <c r="M97" s="247"/>
    </row>
    <row r="98" spans="1:13" ht="99" customHeight="1" x14ac:dyDescent="0.3">
      <c r="A98" s="235" t="s">
        <v>344</v>
      </c>
      <c r="B98" s="236"/>
      <c r="C98" s="22">
        <v>0.5</v>
      </c>
      <c r="D98" s="23" t="s">
        <v>173</v>
      </c>
      <c r="E98" s="27"/>
      <c r="F98" s="28"/>
      <c r="G98" s="36">
        <f t="shared" ref="G98:G116" si="10">C98*E98</f>
        <v>0</v>
      </c>
      <c r="H98" s="237"/>
      <c r="I98" s="237"/>
      <c r="J98" s="30"/>
      <c r="K98" s="37">
        <f t="shared" ref="K98:K116" si="11">C98*J98</f>
        <v>0</v>
      </c>
      <c r="L98" s="238"/>
      <c r="M98" s="238"/>
    </row>
    <row r="99" spans="1:13" ht="44.4" customHeight="1" x14ac:dyDescent="0.3">
      <c r="A99" s="242" t="s">
        <v>346</v>
      </c>
      <c r="B99" s="243"/>
      <c r="C99" s="20">
        <v>10</v>
      </c>
      <c r="D99" s="21" t="s">
        <v>176</v>
      </c>
      <c r="E99" s="25"/>
      <c r="F99" s="26"/>
      <c r="G99" s="31">
        <f t="shared" si="10"/>
        <v>0</v>
      </c>
      <c r="H99" s="246"/>
      <c r="I99" s="246"/>
      <c r="J99" s="29"/>
      <c r="K99" s="32">
        <f t="shared" si="11"/>
        <v>0</v>
      </c>
      <c r="L99" s="247"/>
      <c r="M99" s="247"/>
    </row>
    <row r="100" spans="1:13" ht="41.4" customHeight="1" x14ac:dyDescent="0.3">
      <c r="A100" s="235" t="s">
        <v>345</v>
      </c>
      <c r="B100" s="236"/>
      <c r="C100" s="22">
        <v>1</v>
      </c>
      <c r="D100" s="23" t="s">
        <v>350</v>
      </c>
      <c r="E100" s="27"/>
      <c r="F100" s="28"/>
      <c r="G100" s="36">
        <f t="shared" si="10"/>
        <v>0</v>
      </c>
      <c r="H100" s="237"/>
      <c r="I100" s="237"/>
      <c r="J100" s="30"/>
      <c r="K100" s="37">
        <f t="shared" si="11"/>
        <v>0</v>
      </c>
      <c r="L100" s="238"/>
      <c r="M100" s="238"/>
    </row>
    <row r="101" spans="1:13" ht="31.2" customHeight="1" x14ac:dyDescent="0.3">
      <c r="A101" s="251" t="s">
        <v>67</v>
      </c>
      <c r="B101" s="251"/>
      <c r="C101" s="252" t="s">
        <v>68</v>
      </c>
      <c r="D101" s="252"/>
      <c r="E101" s="18" t="s">
        <v>271</v>
      </c>
      <c r="F101" s="18" t="s">
        <v>272</v>
      </c>
      <c r="G101" s="18" t="s">
        <v>273</v>
      </c>
      <c r="H101" s="251" t="s">
        <v>69</v>
      </c>
      <c r="I101" s="251"/>
      <c r="J101" s="19" t="s">
        <v>274</v>
      </c>
      <c r="K101" s="19" t="s">
        <v>275</v>
      </c>
      <c r="L101" s="253" t="s">
        <v>70</v>
      </c>
      <c r="M101" s="253"/>
    </row>
    <row r="102" spans="1:13" ht="167.4" customHeight="1" x14ac:dyDescent="0.3">
      <c r="A102" s="242" t="s">
        <v>347</v>
      </c>
      <c r="B102" s="243"/>
      <c r="C102" s="20">
        <v>10</v>
      </c>
      <c r="D102" s="21" t="s">
        <v>178</v>
      </c>
      <c r="E102" s="25"/>
      <c r="F102" s="26"/>
      <c r="G102" s="31">
        <f t="shared" si="10"/>
        <v>0</v>
      </c>
      <c r="H102" s="246"/>
      <c r="I102" s="246"/>
      <c r="J102" s="29"/>
      <c r="K102" s="32">
        <f t="shared" si="11"/>
        <v>0</v>
      </c>
      <c r="L102" s="247"/>
      <c r="M102" s="247"/>
    </row>
    <row r="103" spans="1:13" ht="121.8" customHeight="1" x14ac:dyDescent="0.3">
      <c r="A103" s="235" t="s">
        <v>348</v>
      </c>
      <c r="B103" s="236"/>
      <c r="C103" s="22">
        <v>5</v>
      </c>
      <c r="D103" s="23" t="s">
        <v>178</v>
      </c>
      <c r="E103" s="27"/>
      <c r="F103" s="28"/>
      <c r="G103" s="36">
        <f t="shared" si="10"/>
        <v>0</v>
      </c>
      <c r="H103" s="237"/>
      <c r="I103" s="237"/>
      <c r="J103" s="30"/>
      <c r="K103" s="37">
        <f t="shared" si="11"/>
        <v>0</v>
      </c>
      <c r="L103" s="238"/>
      <c r="M103" s="238"/>
    </row>
    <row r="104" spans="1:13" ht="35.4" customHeight="1" x14ac:dyDescent="0.3">
      <c r="A104" s="242" t="s">
        <v>349</v>
      </c>
      <c r="B104" s="243"/>
      <c r="C104" s="20">
        <v>3</v>
      </c>
      <c r="D104" s="21" t="s">
        <v>178</v>
      </c>
      <c r="E104" s="25"/>
      <c r="F104" s="26"/>
      <c r="G104" s="31">
        <f t="shared" si="10"/>
        <v>0</v>
      </c>
      <c r="H104" s="246"/>
      <c r="I104" s="246"/>
      <c r="J104" s="29"/>
      <c r="K104" s="32">
        <f t="shared" si="11"/>
        <v>0</v>
      </c>
      <c r="L104" s="247"/>
      <c r="M104" s="247"/>
    </row>
    <row r="105" spans="1:13" ht="78.599999999999994" customHeight="1" x14ac:dyDescent="0.3">
      <c r="A105" s="235" t="s">
        <v>351</v>
      </c>
      <c r="B105" s="236"/>
      <c r="C105" s="22">
        <v>0.3</v>
      </c>
      <c r="D105" s="23" t="s">
        <v>352</v>
      </c>
      <c r="E105" s="27"/>
      <c r="F105" s="28"/>
      <c r="G105" s="36">
        <f>IF((C105*E105)&lt;0.6,C105*E105,0.6)</f>
        <v>0</v>
      </c>
      <c r="H105" s="237"/>
      <c r="I105" s="237"/>
      <c r="J105" s="30"/>
      <c r="K105" s="37">
        <f>IF((C105*J105)&lt;0.6,C105*J105,0.6)</f>
        <v>0</v>
      </c>
      <c r="L105" s="238"/>
      <c r="M105" s="238"/>
    </row>
    <row r="106" spans="1:13" ht="31.2" customHeight="1" x14ac:dyDescent="0.3">
      <c r="A106" s="251" t="s">
        <v>67</v>
      </c>
      <c r="B106" s="251"/>
      <c r="C106" s="252" t="s">
        <v>68</v>
      </c>
      <c r="D106" s="252"/>
      <c r="E106" s="18" t="s">
        <v>271</v>
      </c>
      <c r="F106" s="18" t="s">
        <v>272</v>
      </c>
      <c r="G106" s="18" t="s">
        <v>273</v>
      </c>
      <c r="H106" s="251" t="s">
        <v>69</v>
      </c>
      <c r="I106" s="251"/>
      <c r="J106" s="19" t="s">
        <v>274</v>
      </c>
      <c r="K106" s="19" t="s">
        <v>275</v>
      </c>
      <c r="L106" s="253" t="s">
        <v>70</v>
      </c>
      <c r="M106" s="253"/>
    </row>
    <row r="107" spans="1:13" ht="148.80000000000001" customHeight="1" x14ac:dyDescent="0.3">
      <c r="A107" s="242" t="s">
        <v>357</v>
      </c>
      <c r="B107" s="243"/>
      <c r="C107" s="20">
        <v>3</v>
      </c>
      <c r="D107" s="21" t="s">
        <v>179</v>
      </c>
      <c r="E107" s="25"/>
      <c r="F107" s="26"/>
      <c r="G107" s="31">
        <f t="shared" si="10"/>
        <v>0</v>
      </c>
      <c r="H107" s="246"/>
      <c r="I107" s="246"/>
      <c r="J107" s="29"/>
      <c r="K107" s="32">
        <f t="shared" si="11"/>
        <v>0</v>
      </c>
      <c r="L107" s="247"/>
      <c r="M107" s="247"/>
    </row>
    <row r="108" spans="1:13" ht="88.8" customHeight="1" x14ac:dyDescent="0.3">
      <c r="A108" s="235" t="s">
        <v>355</v>
      </c>
      <c r="B108" s="236"/>
      <c r="C108" s="22">
        <v>0.2</v>
      </c>
      <c r="D108" s="23" t="s">
        <v>356</v>
      </c>
      <c r="E108" s="27"/>
      <c r="F108" s="28"/>
      <c r="G108" s="36">
        <f>IF((C108*E108)&lt;1,C108*E108,1)</f>
        <v>0</v>
      </c>
      <c r="H108" s="237"/>
      <c r="I108" s="237"/>
      <c r="J108" s="30"/>
      <c r="K108" s="37">
        <f>IF((C108*J108)&lt;1,C108*J108,1)</f>
        <v>0</v>
      </c>
      <c r="L108" s="238"/>
      <c r="M108" s="238"/>
    </row>
    <row r="109" spans="1:13" ht="91.2" customHeight="1" x14ac:dyDescent="0.3">
      <c r="A109" s="242" t="s">
        <v>353</v>
      </c>
      <c r="B109" s="243"/>
      <c r="C109" s="20">
        <v>3</v>
      </c>
      <c r="D109" s="21" t="s">
        <v>180</v>
      </c>
      <c r="E109" s="25"/>
      <c r="F109" s="26"/>
      <c r="G109" s="31">
        <f t="shared" si="10"/>
        <v>0</v>
      </c>
      <c r="H109" s="246"/>
      <c r="I109" s="246"/>
      <c r="J109" s="29"/>
      <c r="K109" s="32">
        <f t="shared" si="11"/>
        <v>0</v>
      </c>
      <c r="L109" s="247"/>
      <c r="M109" s="247"/>
    </row>
    <row r="110" spans="1:13" ht="105" customHeight="1" x14ac:dyDescent="0.3">
      <c r="A110" s="235" t="s">
        <v>354</v>
      </c>
      <c r="B110" s="236"/>
      <c r="C110" s="22">
        <v>0.2</v>
      </c>
      <c r="D110" s="23" t="s">
        <v>181</v>
      </c>
      <c r="E110" s="27"/>
      <c r="F110" s="28"/>
      <c r="G110" s="36">
        <f t="shared" si="10"/>
        <v>0</v>
      </c>
      <c r="H110" s="237"/>
      <c r="I110" s="237"/>
      <c r="J110" s="30"/>
      <c r="K110" s="37">
        <f t="shared" si="11"/>
        <v>0</v>
      </c>
      <c r="L110" s="238"/>
      <c r="M110" s="238"/>
    </row>
    <row r="111" spans="1:13" ht="31.2" customHeight="1" x14ac:dyDescent="0.3">
      <c r="A111" s="251" t="s">
        <v>67</v>
      </c>
      <c r="B111" s="251"/>
      <c r="C111" s="252" t="s">
        <v>68</v>
      </c>
      <c r="D111" s="252"/>
      <c r="E111" s="18" t="s">
        <v>271</v>
      </c>
      <c r="F111" s="18" t="s">
        <v>272</v>
      </c>
      <c r="G111" s="18" t="s">
        <v>273</v>
      </c>
      <c r="H111" s="251" t="s">
        <v>69</v>
      </c>
      <c r="I111" s="251"/>
      <c r="J111" s="19" t="s">
        <v>274</v>
      </c>
      <c r="K111" s="19" t="s">
        <v>275</v>
      </c>
      <c r="L111" s="253" t="s">
        <v>70</v>
      </c>
      <c r="M111" s="253"/>
    </row>
    <row r="112" spans="1:13" ht="75.599999999999994" customHeight="1" x14ac:dyDescent="0.3">
      <c r="A112" s="242" t="s">
        <v>360</v>
      </c>
      <c r="B112" s="243"/>
      <c r="C112" s="20">
        <v>0.1</v>
      </c>
      <c r="D112" s="21" t="s">
        <v>361</v>
      </c>
      <c r="E112" s="25"/>
      <c r="F112" s="26"/>
      <c r="G112" s="31">
        <f>IF((C112*E112)&lt;0.5,C112*E112,0.5)</f>
        <v>0</v>
      </c>
      <c r="H112" s="246"/>
      <c r="I112" s="246"/>
      <c r="J112" s="29"/>
      <c r="K112" s="32">
        <f>IF((C112*J112)&lt;0.5,C112*J112,0.5)</f>
        <v>0</v>
      </c>
      <c r="L112" s="247"/>
      <c r="M112" s="247"/>
    </row>
    <row r="113" spans="1:13" ht="75" customHeight="1" x14ac:dyDescent="0.3">
      <c r="A113" s="235" t="s">
        <v>362</v>
      </c>
      <c r="B113" s="236"/>
      <c r="C113" s="22">
        <v>0.5</v>
      </c>
      <c r="D113" s="23" t="s">
        <v>363</v>
      </c>
      <c r="E113" s="27"/>
      <c r="F113" s="28"/>
      <c r="G113" s="36">
        <f>IF((C113*E113)&lt;3,C113*E113,3)</f>
        <v>0</v>
      </c>
      <c r="H113" s="237"/>
      <c r="I113" s="237"/>
      <c r="J113" s="30"/>
      <c r="K113" s="37">
        <f>IF((C113*J113)&lt;3,C113*J113,3)</f>
        <v>0</v>
      </c>
      <c r="L113" s="238"/>
      <c r="M113" s="238"/>
    </row>
    <row r="114" spans="1:13" ht="91.8" customHeight="1" x14ac:dyDescent="0.3">
      <c r="A114" s="242" t="s">
        <v>364</v>
      </c>
      <c r="B114" s="243"/>
      <c r="C114" s="20">
        <v>0.2</v>
      </c>
      <c r="D114" s="21" t="s">
        <v>365</v>
      </c>
      <c r="E114" s="25"/>
      <c r="F114" s="26"/>
      <c r="G114" s="31">
        <f>IF((C114*E114)&lt;1,C114*E114,1)</f>
        <v>0</v>
      </c>
      <c r="H114" s="246"/>
      <c r="I114" s="246"/>
      <c r="J114" s="29"/>
      <c r="K114" s="32">
        <f>IF((C114*J114)&lt;1,C114*J114,1)</f>
        <v>0</v>
      </c>
      <c r="L114" s="247"/>
      <c r="M114" s="247"/>
    </row>
    <row r="115" spans="1:13" ht="77.400000000000006" customHeight="1" x14ac:dyDescent="0.3">
      <c r="A115" s="235" t="s">
        <v>358</v>
      </c>
      <c r="B115" s="236"/>
      <c r="C115" s="22">
        <v>0.2</v>
      </c>
      <c r="D115" s="23" t="s">
        <v>183</v>
      </c>
      <c r="E115" s="27"/>
      <c r="F115" s="28"/>
      <c r="G115" s="36">
        <f t="shared" si="10"/>
        <v>0</v>
      </c>
      <c r="H115" s="237"/>
      <c r="I115" s="237"/>
      <c r="J115" s="30"/>
      <c r="K115" s="37">
        <f t="shared" si="11"/>
        <v>0</v>
      </c>
      <c r="L115" s="238"/>
      <c r="M115" s="238"/>
    </row>
    <row r="116" spans="1:13" ht="93.6" customHeight="1" x14ac:dyDescent="0.3">
      <c r="A116" s="242" t="s">
        <v>359</v>
      </c>
      <c r="B116" s="243"/>
      <c r="C116" s="20">
        <v>0.1</v>
      </c>
      <c r="D116" s="21" t="s">
        <v>183</v>
      </c>
      <c r="E116" s="25"/>
      <c r="F116" s="26"/>
      <c r="G116" s="31">
        <f t="shared" si="10"/>
        <v>0</v>
      </c>
      <c r="H116" s="246"/>
      <c r="I116" s="246"/>
      <c r="J116" s="29"/>
      <c r="K116" s="32">
        <f t="shared" si="11"/>
        <v>0</v>
      </c>
      <c r="L116" s="247"/>
      <c r="M116" s="247"/>
    </row>
    <row r="117" spans="1:13" ht="31.2" customHeight="1" x14ac:dyDescent="0.3">
      <c r="A117" s="239" t="s">
        <v>67</v>
      </c>
      <c r="B117" s="239"/>
      <c r="C117" s="240" t="s">
        <v>68</v>
      </c>
      <c r="D117" s="240"/>
      <c r="E117" s="73" t="s">
        <v>271</v>
      </c>
      <c r="F117" s="73" t="s">
        <v>272</v>
      </c>
      <c r="G117" s="73" t="s">
        <v>273</v>
      </c>
      <c r="H117" s="239" t="s">
        <v>69</v>
      </c>
      <c r="I117" s="239"/>
      <c r="J117" s="74" t="s">
        <v>274</v>
      </c>
      <c r="K117" s="74" t="s">
        <v>275</v>
      </c>
      <c r="L117" s="241" t="s">
        <v>70</v>
      </c>
      <c r="M117" s="241"/>
    </row>
    <row r="118" spans="1:13" ht="119.4" customHeight="1" x14ac:dyDescent="0.3">
      <c r="A118" s="235" t="s">
        <v>366</v>
      </c>
      <c r="B118" s="236"/>
      <c r="C118" s="22">
        <v>30</v>
      </c>
      <c r="D118" s="23" t="s">
        <v>184</v>
      </c>
      <c r="E118" s="27"/>
      <c r="F118" s="28"/>
      <c r="G118" s="36">
        <f t="shared" ref="G118:G119" si="12">C118*E118</f>
        <v>0</v>
      </c>
      <c r="H118" s="237"/>
      <c r="I118" s="237"/>
      <c r="J118" s="30"/>
      <c r="K118" s="37">
        <f t="shared" ref="K118:K119" si="13">C118*J118</f>
        <v>0</v>
      </c>
      <c r="L118" s="238"/>
      <c r="M118" s="238"/>
    </row>
    <row r="119" spans="1:13" ht="90.6" customHeight="1" x14ac:dyDescent="0.3">
      <c r="A119" s="242" t="s">
        <v>367</v>
      </c>
      <c r="B119" s="243"/>
      <c r="C119" s="20">
        <v>1</v>
      </c>
      <c r="D119" s="21" t="s">
        <v>186</v>
      </c>
      <c r="E119" s="25"/>
      <c r="F119" s="26"/>
      <c r="G119" s="31">
        <f t="shared" si="12"/>
        <v>0</v>
      </c>
      <c r="H119" s="246"/>
      <c r="I119" s="246"/>
      <c r="J119" s="29"/>
      <c r="K119" s="32">
        <f t="shared" si="13"/>
        <v>0</v>
      </c>
      <c r="L119" s="247"/>
      <c r="M119" s="247"/>
    </row>
    <row r="120" spans="1:13" ht="75" customHeight="1" x14ac:dyDescent="0.3">
      <c r="A120" s="235" t="s">
        <v>368</v>
      </c>
      <c r="B120" s="236"/>
      <c r="C120" s="22">
        <v>0.5</v>
      </c>
      <c r="D120" s="23" t="s">
        <v>369</v>
      </c>
      <c r="E120" s="27"/>
      <c r="F120" s="28"/>
      <c r="G120" s="36">
        <f>IF((C120*E120)&lt;2,C120*E120,2)</f>
        <v>0</v>
      </c>
      <c r="H120" s="237"/>
      <c r="I120" s="237"/>
      <c r="J120" s="30"/>
      <c r="K120" s="37">
        <f>IF((C120*J120)&lt;2,C120*J120,2)</f>
        <v>0</v>
      </c>
      <c r="L120" s="238"/>
      <c r="M120" s="238"/>
    </row>
    <row r="121" spans="1:13" x14ac:dyDescent="0.3">
      <c r="A121" s="258" t="s">
        <v>76</v>
      </c>
      <c r="B121" s="258"/>
      <c r="C121" s="258"/>
      <c r="D121" s="258"/>
      <c r="E121" s="259" t="s">
        <v>77</v>
      </c>
      <c r="F121" s="259"/>
      <c r="G121" s="83">
        <f>SUM(G80:G120)</f>
        <v>0</v>
      </c>
      <c r="H121" s="84"/>
      <c r="I121" s="259" t="s">
        <v>78</v>
      </c>
      <c r="J121" s="259"/>
      <c r="K121" s="83">
        <f>SUM(K80:K120)</f>
        <v>0</v>
      </c>
      <c r="L121" s="84"/>
      <c r="M121" s="85"/>
    </row>
    <row r="123" spans="1:13" x14ac:dyDescent="0.3">
      <c r="A123" s="257" t="s">
        <v>371</v>
      </c>
      <c r="B123" s="257"/>
      <c r="C123" s="257"/>
      <c r="D123" s="257"/>
      <c r="E123" s="257"/>
      <c r="F123" s="257"/>
      <c r="G123" s="257"/>
      <c r="H123" s="257"/>
      <c r="I123" s="257"/>
      <c r="J123" s="257"/>
      <c r="K123" s="257"/>
      <c r="L123" s="257"/>
      <c r="M123" s="257"/>
    </row>
    <row r="124" spans="1:13" ht="31.2" customHeight="1" x14ac:dyDescent="0.3">
      <c r="A124" s="251" t="s">
        <v>67</v>
      </c>
      <c r="B124" s="251"/>
      <c r="C124" s="252" t="s">
        <v>68</v>
      </c>
      <c r="D124" s="252"/>
      <c r="E124" s="18" t="s">
        <v>271</v>
      </c>
      <c r="F124" s="18" t="s">
        <v>272</v>
      </c>
      <c r="G124" s="18" t="s">
        <v>273</v>
      </c>
      <c r="H124" s="251" t="s">
        <v>69</v>
      </c>
      <c r="I124" s="251"/>
      <c r="J124" s="19" t="s">
        <v>274</v>
      </c>
      <c r="K124" s="19" t="s">
        <v>275</v>
      </c>
      <c r="L124" s="253" t="s">
        <v>70</v>
      </c>
      <c r="M124" s="253"/>
    </row>
    <row r="125" spans="1:13" ht="93" customHeight="1" x14ac:dyDescent="0.3">
      <c r="A125" s="242" t="s">
        <v>372</v>
      </c>
      <c r="B125" s="243"/>
      <c r="C125" s="20">
        <v>1</v>
      </c>
      <c r="D125" s="21" t="s">
        <v>215</v>
      </c>
      <c r="E125" s="25"/>
      <c r="F125" s="26"/>
      <c r="G125" s="31">
        <f t="shared" ref="G125:G139" si="14">C125*E125</f>
        <v>0</v>
      </c>
      <c r="H125" s="246"/>
      <c r="I125" s="246"/>
      <c r="J125" s="29"/>
      <c r="K125" s="32">
        <f t="shared" ref="K125:K139" si="15">C125*J125</f>
        <v>0</v>
      </c>
      <c r="L125" s="247"/>
      <c r="M125" s="247"/>
    </row>
    <row r="126" spans="1:13" ht="147.6" customHeight="1" x14ac:dyDescent="0.3">
      <c r="A126" s="235" t="s">
        <v>374</v>
      </c>
      <c r="B126" s="236"/>
      <c r="C126" s="22">
        <v>0.5</v>
      </c>
      <c r="D126" s="23" t="s">
        <v>182</v>
      </c>
      <c r="E126" s="27"/>
      <c r="F126" s="28"/>
      <c r="G126" s="36">
        <f t="shared" si="14"/>
        <v>0</v>
      </c>
      <c r="H126" s="237"/>
      <c r="I126" s="237"/>
      <c r="J126" s="30"/>
      <c r="K126" s="37">
        <f t="shared" si="15"/>
        <v>0</v>
      </c>
      <c r="L126" s="238"/>
      <c r="M126" s="238"/>
    </row>
    <row r="127" spans="1:13" ht="106.8" customHeight="1" x14ac:dyDescent="0.3">
      <c r="A127" s="242" t="s">
        <v>373</v>
      </c>
      <c r="B127" s="243"/>
      <c r="C127" s="20">
        <v>3</v>
      </c>
      <c r="D127" s="21" t="s">
        <v>213</v>
      </c>
      <c r="E127" s="25"/>
      <c r="F127" s="26"/>
      <c r="G127" s="31">
        <f t="shared" si="14"/>
        <v>0</v>
      </c>
      <c r="H127" s="246"/>
      <c r="I127" s="246"/>
      <c r="J127" s="29"/>
      <c r="K127" s="32">
        <f t="shared" si="15"/>
        <v>0</v>
      </c>
      <c r="L127" s="247"/>
      <c r="M127" s="247"/>
    </row>
    <row r="128" spans="1:13" ht="33" customHeight="1" x14ac:dyDescent="0.3">
      <c r="A128" s="239" t="s">
        <v>67</v>
      </c>
      <c r="B128" s="239"/>
      <c r="C128" s="240" t="s">
        <v>68</v>
      </c>
      <c r="D128" s="240"/>
      <c r="E128" s="73" t="s">
        <v>271</v>
      </c>
      <c r="F128" s="73" t="s">
        <v>272</v>
      </c>
      <c r="G128" s="73" t="s">
        <v>273</v>
      </c>
      <c r="H128" s="239" t="s">
        <v>69</v>
      </c>
      <c r="I128" s="239"/>
      <c r="J128" s="74" t="s">
        <v>274</v>
      </c>
      <c r="K128" s="74" t="s">
        <v>275</v>
      </c>
      <c r="L128" s="241" t="s">
        <v>70</v>
      </c>
      <c r="M128" s="241"/>
    </row>
    <row r="129" spans="1:13" ht="130.19999999999999" customHeight="1" x14ac:dyDescent="0.3">
      <c r="A129" s="235" t="s">
        <v>375</v>
      </c>
      <c r="B129" s="236"/>
      <c r="C129" s="22">
        <v>1.5</v>
      </c>
      <c r="D129" s="23" t="s">
        <v>182</v>
      </c>
      <c r="E129" s="27"/>
      <c r="F129" s="28"/>
      <c r="G129" s="36">
        <f t="shared" si="14"/>
        <v>0</v>
      </c>
      <c r="H129" s="237"/>
      <c r="I129" s="237"/>
      <c r="J129" s="30"/>
      <c r="K129" s="37">
        <f t="shared" si="15"/>
        <v>0</v>
      </c>
      <c r="L129" s="238"/>
      <c r="M129" s="238"/>
    </row>
    <row r="130" spans="1:13" ht="86.4" customHeight="1" x14ac:dyDescent="0.3">
      <c r="A130" s="242" t="s">
        <v>376</v>
      </c>
      <c r="B130" s="243"/>
      <c r="C130" s="20">
        <v>5</v>
      </c>
      <c r="D130" s="21" t="s">
        <v>213</v>
      </c>
      <c r="E130" s="25"/>
      <c r="F130" s="26"/>
      <c r="G130" s="31">
        <f t="shared" si="14"/>
        <v>0</v>
      </c>
      <c r="H130" s="246"/>
      <c r="I130" s="246"/>
      <c r="J130" s="29"/>
      <c r="K130" s="32">
        <f t="shared" si="15"/>
        <v>0</v>
      </c>
      <c r="L130" s="247"/>
      <c r="M130" s="247"/>
    </row>
    <row r="131" spans="1:13" ht="129.6" customHeight="1" x14ac:dyDescent="0.3">
      <c r="A131" s="235" t="s">
        <v>377</v>
      </c>
      <c r="B131" s="236"/>
      <c r="C131" s="22">
        <v>2.5</v>
      </c>
      <c r="D131" s="23" t="s">
        <v>182</v>
      </c>
      <c r="E131" s="27"/>
      <c r="F131" s="28"/>
      <c r="G131" s="36">
        <f t="shared" si="14"/>
        <v>0</v>
      </c>
      <c r="H131" s="237"/>
      <c r="I131" s="237"/>
      <c r="J131" s="30"/>
      <c r="K131" s="37">
        <f t="shared" si="15"/>
        <v>0</v>
      </c>
      <c r="L131" s="238"/>
      <c r="M131" s="238"/>
    </row>
    <row r="132" spans="1:13" ht="102" customHeight="1" x14ac:dyDescent="0.3">
      <c r="A132" s="242" t="s">
        <v>378</v>
      </c>
      <c r="B132" s="243"/>
      <c r="C132" s="20">
        <v>6</v>
      </c>
      <c r="D132" s="21" t="s">
        <v>214</v>
      </c>
      <c r="E132" s="25"/>
      <c r="F132" s="26"/>
      <c r="G132" s="31">
        <f t="shared" si="14"/>
        <v>0</v>
      </c>
      <c r="H132" s="246"/>
      <c r="I132" s="246"/>
      <c r="J132" s="29"/>
      <c r="K132" s="32">
        <f t="shared" si="15"/>
        <v>0</v>
      </c>
      <c r="L132" s="247"/>
      <c r="M132" s="247"/>
    </row>
    <row r="133" spans="1:13" ht="33" customHeight="1" x14ac:dyDescent="0.3">
      <c r="A133" s="239" t="s">
        <v>67</v>
      </c>
      <c r="B133" s="239"/>
      <c r="C133" s="240" t="s">
        <v>68</v>
      </c>
      <c r="D133" s="240"/>
      <c r="E133" s="73" t="s">
        <v>271</v>
      </c>
      <c r="F133" s="73" t="s">
        <v>272</v>
      </c>
      <c r="G133" s="73" t="s">
        <v>273</v>
      </c>
      <c r="H133" s="239" t="s">
        <v>69</v>
      </c>
      <c r="I133" s="239"/>
      <c r="J133" s="74" t="s">
        <v>274</v>
      </c>
      <c r="K133" s="74" t="s">
        <v>275</v>
      </c>
      <c r="L133" s="241" t="s">
        <v>70</v>
      </c>
      <c r="M133" s="241"/>
    </row>
    <row r="134" spans="1:13" ht="84.6" customHeight="1" x14ac:dyDescent="0.3">
      <c r="A134" s="235" t="s">
        <v>379</v>
      </c>
      <c r="B134" s="236"/>
      <c r="C134" s="22">
        <v>3</v>
      </c>
      <c r="D134" s="23" t="s">
        <v>209</v>
      </c>
      <c r="E134" s="27"/>
      <c r="F134" s="28"/>
      <c r="G134" s="36">
        <f t="shared" si="14"/>
        <v>0</v>
      </c>
      <c r="H134" s="237"/>
      <c r="I134" s="237"/>
      <c r="J134" s="30"/>
      <c r="K134" s="37">
        <f t="shared" si="15"/>
        <v>0</v>
      </c>
      <c r="L134" s="238"/>
      <c r="M134" s="238"/>
    </row>
    <row r="135" spans="1:13" ht="101.4" customHeight="1" x14ac:dyDescent="0.3">
      <c r="A135" s="242" t="s">
        <v>381</v>
      </c>
      <c r="B135" s="243"/>
      <c r="C135" s="20">
        <v>2</v>
      </c>
      <c r="D135" s="21" t="s">
        <v>213</v>
      </c>
      <c r="E135" s="25"/>
      <c r="F135" s="26"/>
      <c r="G135" s="31">
        <f t="shared" si="14"/>
        <v>0</v>
      </c>
      <c r="H135" s="246"/>
      <c r="I135" s="246"/>
      <c r="J135" s="29"/>
      <c r="K135" s="32">
        <f t="shared" si="15"/>
        <v>0</v>
      </c>
      <c r="L135" s="247"/>
      <c r="M135" s="247"/>
    </row>
    <row r="136" spans="1:13" ht="84.6" customHeight="1" x14ac:dyDescent="0.3">
      <c r="A136" s="235" t="s">
        <v>382</v>
      </c>
      <c r="B136" s="236"/>
      <c r="C136" s="22">
        <v>1</v>
      </c>
      <c r="D136" s="23" t="s">
        <v>380</v>
      </c>
      <c r="E136" s="27"/>
      <c r="F136" s="28"/>
      <c r="G136" s="36">
        <f t="shared" si="14"/>
        <v>0</v>
      </c>
      <c r="H136" s="237"/>
      <c r="I136" s="237"/>
      <c r="J136" s="30"/>
      <c r="K136" s="37">
        <f t="shared" si="15"/>
        <v>0</v>
      </c>
      <c r="L136" s="238"/>
      <c r="M136" s="238"/>
    </row>
    <row r="137" spans="1:13" ht="175.8" customHeight="1" x14ac:dyDescent="0.3">
      <c r="A137" s="242" t="s">
        <v>383</v>
      </c>
      <c r="B137" s="243"/>
      <c r="C137" s="20">
        <f>0.1/10</f>
        <v>0.01</v>
      </c>
      <c r="D137" s="21" t="s">
        <v>384</v>
      </c>
      <c r="E137" s="25"/>
      <c r="F137" s="26"/>
      <c r="G137" s="31">
        <f t="shared" si="14"/>
        <v>0</v>
      </c>
      <c r="H137" s="246"/>
      <c r="I137" s="246"/>
      <c r="J137" s="29"/>
      <c r="K137" s="32">
        <f t="shared" si="15"/>
        <v>0</v>
      </c>
      <c r="L137" s="247"/>
      <c r="M137" s="247"/>
    </row>
    <row r="138" spans="1:13" ht="33" customHeight="1" x14ac:dyDescent="0.3">
      <c r="A138" s="239" t="s">
        <v>67</v>
      </c>
      <c r="B138" s="239"/>
      <c r="C138" s="240" t="s">
        <v>68</v>
      </c>
      <c r="D138" s="240"/>
      <c r="E138" s="73" t="s">
        <v>271</v>
      </c>
      <c r="F138" s="73" t="s">
        <v>272</v>
      </c>
      <c r="G138" s="73" t="s">
        <v>273</v>
      </c>
      <c r="H138" s="239" t="s">
        <v>69</v>
      </c>
      <c r="I138" s="239"/>
      <c r="J138" s="74" t="s">
        <v>274</v>
      </c>
      <c r="K138" s="74" t="s">
        <v>275</v>
      </c>
      <c r="L138" s="241" t="s">
        <v>70</v>
      </c>
      <c r="M138" s="241"/>
    </row>
    <row r="139" spans="1:13" ht="290.39999999999998" customHeight="1" x14ac:dyDescent="0.3">
      <c r="A139" s="235" t="s">
        <v>388</v>
      </c>
      <c r="B139" s="236"/>
      <c r="C139" s="22">
        <f>0.2/8</f>
        <v>2.5000000000000001E-2</v>
      </c>
      <c r="D139" s="23" t="s">
        <v>387</v>
      </c>
      <c r="E139" s="27"/>
      <c r="F139" s="28"/>
      <c r="G139" s="36">
        <f t="shared" si="14"/>
        <v>0</v>
      </c>
      <c r="H139" s="237"/>
      <c r="I139" s="237"/>
      <c r="J139" s="30"/>
      <c r="K139" s="37">
        <f t="shared" si="15"/>
        <v>0</v>
      </c>
      <c r="L139" s="238"/>
      <c r="M139" s="238"/>
    </row>
    <row r="140" spans="1:13" ht="87" customHeight="1" x14ac:dyDescent="0.3">
      <c r="A140" s="242" t="s">
        <v>385</v>
      </c>
      <c r="B140" s="243"/>
      <c r="C140" s="20">
        <v>0.3</v>
      </c>
      <c r="D140" s="21" t="s">
        <v>386</v>
      </c>
      <c r="E140" s="25"/>
      <c r="F140" s="26"/>
      <c r="G140" s="31">
        <f>IF((C140*E140)&lt;3,C140*E140,3)</f>
        <v>0</v>
      </c>
      <c r="H140" s="246"/>
      <c r="I140" s="246"/>
      <c r="J140" s="29"/>
      <c r="K140" s="32">
        <f>IF((C140*J140)&lt;3,C140*J140,3)</f>
        <v>0</v>
      </c>
      <c r="L140" s="247"/>
      <c r="M140" s="247"/>
    </row>
    <row r="141" spans="1:13" x14ac:dyDescent="0.3">
      <c r="A141" s="248" t="s">
        <v>76</v>
      </c>
      <c r="B141" s="248"/>
      <c r="C141" s="248"/>
      <c r="D141" s="248"/>
      <c r="E141" s="249" t="s">
        <v>77</v>
      </c>
      <c r="F141" s="249"/>
      <c r="G141" s="34">
        <f>SUM(G125:G140)</f>
        <v>0</v>
      </c>
      <c r="H141" s="35"/>
      <c r="I141" s="249" t="s">
        <v>78</v>
      </c>
      <c r="J141" s="249"/>
      <c r="K141" s="34">
        <f>SUM(K125:K140)</f>
        <v>0</v>
      </c>
      <c r="L141" s="35"/>
      <c r="M141" s="33"/>
    </row>
    <row r="143" spans="1:13" x14ac:dyDescent="0.3">
      <c r="A143" s="250" t="s">
        <v>389</v>
      </c>
      <c r="B143" s="250"/>
      <c r="C143" s="250"/>
      <c r="D143" s="250"/>
      <c r="E143" s="250"/>
      <c r="F143" s="250"/>
      <c r="G143" s="250"/>
      <c r="H143" s="250"/>
      <c r="I143" s="250"/>
      <c r="J143" s="250"/>
      <c r="K143" s="250"/>
      <c r="L143" s="250"/>
      <c r="M143" s="250"/>
    </row>
    <row r="144" spans="1:13" ht="31.2" customHeight="1" x14ac:dyDescent="0.3">
      <c r="A144" s="251" t="s">
        <v>67</v>
      </c>
      <c r="B144" s="251"/>
      <c r="C144" s="252" t="s">
        <v>68</v>
      </c>
      <c r="D144" s="252"/>
      <c r="E144" s="18" t="s">
        <v>271</v>
      </c>
      <c r="F144" s="18" t="s">
        <v>272</v>
      </c>
      <c r="G144" s="18" t="s">
        <v>273</v>
      </c>
      <c r="H144" s="251" t="s">
        <v>69</v>
      </c>
      <c r="I144" s="251"/>
      <c r="J144" s="19" t="s">
        <v>274</v>
      </c>
      <c r="K144" s="19" t="s">
        <v>275</v>
      </c>
      <c r="L144" s="253" t="s">
        <v>70</v>
      </c>
      <c r="M144" s="253"/>
    </row>
    <row r="145" spans="1:13" ht="121.2" customHeight="1" x14ac:dyDescent="0.3">
      <c r="A145" s="242" t="s">
        <v>390</v>
      </c>
      <c r="B145" s="243"/>
      <c r="C145" s="20">
        <v>6</v>
      </c>
      <c r="D145" s="21" t="s">
        <v>213</v>
      </c>
      <c r="E145" s="25"/>
      <c r="F145" s="26"/>
      <c r="G145" s="31">
        <f t="shared" ref="G145:G152" si="16">C145*E145</f>
        <v>0</v>
      </c>
      <c r="H145" s="246"/>
      <c r="I145" s="246"/>
      <c r="J145" s="29"/>
      <c r="K145" s="32">
        <f t="shared" ref="K145:K152" si="17">C145*J145</f>
        <v>0</v>
      </c>
      <c r="L145" s="247"/>
      <c r="M145" s="247"/>
    </row>
    <row r="146" spans="1:13" ht="117.6" customHeight="1" x14ac:dyDescent="0.3">
      <c r="A146" s="235" t="s">
        <v>391</v>
      </c>
      <c r="B146" s="236"/>
      <c r="C146" s="22">
        <v>3</v>
      </c>
      <c r="D146" s="23" t="s">
        <v>208</v>
      </c>
      <c r="E146" s="27"/>
      <c r="F146" s="28"/>
      <c r="G146" s="36">
        <f t="shared" si="16"/>
        <v>0</v>
      </c>
      <c r="H146" s="237"/>
      <c r="I146" s="237"/>
      <c r="J146" s="30"/>
      <c r="K146" s="37">
        <f t="shared" si="17"/>
        <v>0</v>
      </c>
      <c r="L146" s="238"/>
      <c r="M146" s="238"/>
    </row>
    <row r="147" spans="1:13" ht="88.2" customHeight="1" x14ac:dyDescent="0.3">
      <c r="A147" s="242" t="s">
        <v>392</v>
      </c>
      <c r="B147" s="243"/>
      <c r="C147" s="20">
        <v>2</v>
      </c>
      <c r="D147" s="21" t="s">
        <v>213</v>
      </c>
      <c r="E147" s="25"/>
      <c r="F147" s="26"/>
      <c r="G147" s="31">
        <f t="shared" si="16"/>
        <v>0</v>
      </c>
      <c r="H147" s="246"/>
      <c r="I147" s="246"/>
      <c r="J147" s="29"/>
      <c r="K147" s="32">
        <f t="shared" si="17"/>
        <v>0</v>
      </c>
      <c r="L147" s="247"/>
      <c r="M147" s="247"/>
    </row>
    <row r="148" spans="1:13" ht="88.2" customHeight="1" x14ac:dyDescent="0.3">
      <c r="A148" s="235" t="s">
        <v>393</v>
      </c>
      <c r="B148" s="236"/>
      <c r="C148" s="22">
        <v>1</v>
      </c>
      <c r="D148" s="23" t="s">
        <v>182</v>
      </c>
      <c r="E148" s="27"/>
      <c r="F148" s="28"/>
      <c r="G148" s="36">
        <f t="shared" si="16"/>
        <v>0</v>
      </c>
      <c r="H148" s="237"/>
      <c r="I148" s="237"/>
      <c r="J148" s="30"/>
      <c r="K148" s="37">
        <f t="shared" si="17"/>
        <v>0</v>
      </c>
      <c r="L148" s="238"/>
      <c r="M148" s="238"/>
    </row>
    <row r="149" spans="1:13" ht="31.2" customHeight="1" x14ac:dyDescent="0.3">
      <c r="A149" s="251" t="s">
        <v>67</v>
      </c>
      <c r="B149" s="251"/>
      <c r="C149" s="252" t="s">
        <v>68</v>
      </c>
      <c r="D149" s="252"/>
      <c r="E149" s="18" t="s">
        <v>271</v>
      </c>
      <c r="F149" s="18" t="s">
        <v>272</v>
      </c>
      <c r="G149" s="18" t="s">
        <v>273</v>
      </c>
      <c r="H149" s="251" t="s">
        <v>69</v>
      </c>
      <c r="I149" s="251"/>
      <c r="J149" s="19" t="s">
        <v>274</v>
      </c>
      <c r="K149" s="19" t="s">
        <v>275</v>
      </c>
      <c r="L149" s="253" t="s">
        <v>70</v>
      </c>
      <c r="M149" s="253"/>
    </row>
    <row r="150" spans="1:13" ht="100.2" customHeight="1" x14ac:dyDescent="0.3">
      <c r="A150" s="242" t="s">
        <v>395</v>
      </c>
      <c r="B150" s="243"/>
      <c r="C150" s="20">
        <v>1</v>
      </c>
      <c r="D150" s="21" t="s">
        <v>396</v>
      </c>
      <c r="E150" s="25"/>
      <c r="F150" s="26"/>
      <c r="G150" s="31">
        <f t="shared" si="16"/>
        <v>0</v>
      </c>
      <c r="H150" s="246"/>
      <c r="I150" s="246"/>
      <c r="J150" s="29"/>
      <c r="K150" s="32">
        <f t="shared" si="17"/>
        <v>0</v>
      </c>
      <c r="L150" s="247"/>
      <c r="M150" s="247"/>
    </row>
    <row r="151" spans="1:13" ht="102" customHeight="1" x14ac:dyDescent="0.3">
      <c r="A151" s="235" t="s">
        <v>397</v>
      </c>
      <c r="B151" s="236"/>
      <c r="C151" s="22">
        <v>0.5</v>
      </c>
      <c r="D151" s="23" t="s">
        <v>182</v>
      </c>
      <c r="E151" s="27"/>
      <c r="F151" s="28"/>
      <c r="G151" s="36">
        <f t="shared" si="16"/>
        <v>0</v>
      </c>
      <c r="H151" s="237"/>
      <c r="I151" s="237"/>
      <c r="J151" s="30"/>
      <c r="K151" s="37">
        <f t="shared" si="17"/>
        <v>0</v>
      </c>
      <c r="L151" s="238"/>
      <c r="M151" s="238"/>
    </row>
    <row r="152" spans="1:13" ht="44.4" customHeight="1" x14ac:dyDescent="0.3">
      <c r="A152" s="242" t="s">
        <v>394</v>
      </c>
      <c r="B152" s="243"/>
      <c r="C152" s="20">
        <v>5</v>
      </c>
      <c r="D152" s="21" t="s">
        <v>223</v>
      </c>
      <c r="E152" s="25"/>
      <c r="F152" s="26"/>
      <c r="G152" s="31">
        <f t="shared" si="16"/>
        <v>0</v>
      </c>
      <c r="H152" s="246"/>
      <c r="I152" s="246"/>
      <c r="J152" s="29"/>
      <c r="K152" s="32">
        <f t="shared" si="17"/>
        <v>0</v>
      </c>
      <c r="L152" s="247"/>
      <c r="M152" s="247"/>
    </row>
    <row r="153" spans="1:13" x14ac:dyDescent="0.3">
      <c r="A153" s="258" t="s">
        <v>76</v>
      </c>
      <c r="B153" s="258"/>
      <c r="C153" s="258"/>
      <c r="D153" s="258"/>
      <c r="E153" s="259" t="s">
        <v>77</v>
      </c>
      <c r="F153" s="259"/>
      <c r="G153" s="83">
        <f>SUM(G145:G152)</f>
        <v>0</v>
      </c>
      <c r="H153" s="84"/>
      <c r="I153" s="259" t="s">
        <v>78</v>
      </c>
      <c r="J153" s="259"/>
      <c r="K153" s="83">
        <f>SUM(K145:K152)</f>
        <v>0</v>
      </c>
      <c r="L153" s="84"/>
      <c r="M153" s="85"/>
    </row>
    <row r="155" spans="1:13" ht="18.600000000000001" customHeight="1" x14ac:dyDescent="0.3">
      <c r="A155" s="257" t="s">
        <v>398</v>
      </c>
      <c r="B155" s="257"/>
      <c r="C155" s="257"/>
      <c r="D155" s="257"/>
      <c r="E155" s="257"/>
      <c r="F155" s="257"/>
      <c r="G155" s="257"/>
      <c r="H155" s="257"/>
      <c r="I155" s="257"/>
      <c r="J155" s="257"/>
      <c r="K155" s="257"/>
      <c r="L155" s="257"/>
      <c r="M155" s="257"/>
    </row>
    <row r="156" spans="1:13" ht="31.2" customHeight="1" x14ac:dyDescent="0.3">
      <c r="A156" s="251" t="s">
        <v>67</v>
      </c>
      <c r="B156" s="251"/>
      <c r="C156" s="252" t="s">
        <v>68</v>
      </c>
      <c r="D156" s="252"/>
      <c r="E156" s="18" t="s">
        <v>271</v>
      </c>
      <c r="F156" s="18" t="s">
        <v>272</v>
      </c>
      <c r="G156" s="18" t="s">
        <v>273</v>
      </c>
      <c r="H156" s="251" t="s">
        <v>69</v>
      </c>
      <c r="I156" s="251"/>
      <c r="J156" s="19" t="s">
        <v>274</v>
      </c>
      <c r="K156" s="19" t="s">
        <v>275</v>
      </c>
      <c r="L156" s="253" t="s">
        <v>70</v>
      </c>
      <c r="M156" s="253"/>
    </row>
    <row r="157" spans="1:13" ht="93" customHeight="1" x14ac:dyDescent="0.3">
      <c r="A157" s="242" t="s">
        <v>224</v>
      </c>
      <c r="B157" s="243"/>
      <c r="C157" s="53">
        <f>1/24</f>
        <v>4.1666666666666664E-2</v>
      </c>
      <c r="D157" s="21" t="s">
        <v>265</v>
      </c>
      <c r="E157" s="25"/>
      <c r="F157" s="26"/>
      <c r="G157" s="31">
        <f>(C157*$G$14)*E157</f>
        <v>0</v>
      </c>
      <c r="H157" s="246"/>
      <c r="I157" s="246"/>
      <c r="J157" s="29"/>
      <c r="K157" s="32">
        <f>(C157*$G$14)*J157</f>
        <v>0</v>
      </c>
      <c r="L157" s="247"/>
      <c r="M157" s="247"/>
    </row>
    <row r="158" spans="1:13" ht="33" customHeight="1" x14ac:dyDescent="0.3">
      <c r="A158" s="239" t="s">
        <v>67</v>
      </c>
      <c r="B158" s="239"/>
      <c r="C158" s="240" t="s">
        <v>68</v>
      </c>
      <c r="D158" s="240"/>
      <c r="E158" s="73" t="s">
        <v>271</v>
      </c>
      <c r="F158" s="73" t="s">
        <v>272</v>
      </c>
      <c r="G158" s="73" t="s">
        <v>273</v>
      </c>
      <c r="H158" s="239" t="s">
        <v>69</v>
      </c>
      <c r="I158" s="239"/>
      <c r="J158" s="74" t="s">
        <v>274</v>
      </c>
      <c r="K158" s="74" t="s">
        <v>275</v>
      </c>
      <c r="L158" s="241" t="s">
        <v>70</v>
      </c>
      <c r="M158" s="241"/>
    </row>
    <row r="159" spans="1:13" ht="86.4" x14ac:dyDescent="0.3">
      <c r="A159" s="235" t="s">
        <v>225</v>
      </c>
      <c r="B159" s="236"/>
      <c r="C159" s="54">
        <f>1/25</f>
        <v>0.04</v>
      </c>
      <c r="D159" s="23" t="s">
        <v>265</v>
      </c>
      <c r="E159" s="27"/>
      <c r="F159" s="28"/>
      <c r="G159" s="36">
        <f>(C159*$G$14)*E159</f>
        <v>0</v>
      </c>
      <c r="H159" s="237"/>
      <c r="I159" s="237"/>
      <c r="J159" s="30"/>
      <c r="K159" s="37">
        <f>(C159*$G$14)*J159</f>
        <v>0</v>
      </c>
      <c r="L159" s="238"/>
      <c r="M159" s="238"/>
    </row>
    <row r="160" spans="1:13" ht="86.4" x14ac:dyDescent="0.3">
      <c r="A160" s="242" t="s">
        <v>226</v>
      </c>
      <c r="B160" s="243"/>
      <c r="C160" s="53">
        <f>1/25</f>
        <v>0.04</v>
      </c>
      <c r="D160" s="21" t="s">
        <v>265</v>
      </c>
      <c r="E160" s="25"/>
      <c r="F160" s="26"/>
      <c r="G160" s="31">
        <f>(C160*$G$14)*E160</f>
        <v>0</v>
      </c>
      <c r="H160" s="246"/>
      <c r="I160" s="246"/>
      <c r="J160" s="29"/>
      <c r="K160" s="32">
        <f>(C160*$G$14)*J160</f>
        <v>0</v>
      </c>
      <c r="L160" s="247"/>
      <c r="M160" s="247"/>
    </row>
    <row r="161" spans="1:13" ht="86.4" x14ac:dyDescent="0.3">
      <c r="A161" s="235" t="s">
        <v>227</v>
      </c>
      <c r="B161" s="236"/>
      <c r="C161" s="54">
        <f>1/25</f>
        <v>0.04</v>
      </c>
      <c r="D161" s="23" t="s">
        <v>265</v>
      </c>
      <c r="E161" s="27"/>
      <c r="F161" s="28"/>
      <c r="G161" s="36">
        <f>(C161*$G$14)*E161</f>
        <v>0</v>
      </c>
      <c r="H161" s="237"/>
      <c r="I161" s="237"/>
      <c r="J161" s="30"/>
      <c r="K161" s="37">
        <f>(C161*$G$14)*J161</f>
        <v>0</v>
      </c>
      <c r="L161" s="238"/>
      <c r="M161" s="238"/>
    </row>
    <row r="162" spans="1:13" ht="86.4" x14ac:dyDescent="0.3">
      <c r="A162" s="242" t="s">
        <v>228</v>
      </c>
      <c r="B162" s="243"/>
      <c r="C162" s="53">
        <f>1/25</f>
        <v>0.04</v>
      </c>
      <c r="D162" s="21" t="s">
        <v>265</v>
      </c>
      <c r="E162" s="25"/>
      <c r="F162" s="26"/>
      <c r="G162" s="31">
        <f>(C162*$G$14)*E162</f>
        <v>0</v>
      </c>
      <c r="H162" s="246"/>
      <c r="I162" s="246"/>
      <c r="J162" s="29"/>
      <c r="K162" s="32">
        <f>(C162*$G$14)*J162</f>
        <v>0</v>
      </c>
      <c r="L162" s="247"/>
      <c r="M162" s="247"/>
    </row>
    <row r="163" spans="1:13" ht="86.4" x14ac:dyDescent="0.3">
      <c r="A163" s="235" t="s">
        <v>399</v>
      </c>
      <c r="B163" s="236"/>
      <c r="C163" s="54">
        <f>1/28</f>
        <v>3.5714285714285712E-2</v>
      </c>
      <c r="D163" s="23" t="s">
        <v>265</v>
      </c>
      <c r="E163" s="27"/>
      <c r="F163" s="28"/>
      <c r="G163" s="36">
        <f>(C163*$G$14)*E163</f>
        <v>0</v>
      </c>
      <c r="H163" s="237"/>
      <c r="I163" s="237"/>
      <c r="J163" s="30"/>
      <c r="K163" s="37">
        <f>(C163*$G$14)*J163</f>
        <v>0</v>
      </c>
      <c r="L163" s="238"/>
      <c r="M163" s="238"/>
    </row>
    <row r="164" spans="1:13" ht="31.2" customHeight="1" x14ac:dyDescent="0.3">
      <c r="A164" s="251" t="s">
        <v>67</v>
      </c>
      <c r="B164" s="251"/>
      <c r="C164" s="252" t="s">
        <v>68</v>
      </c>
      <c r="D164" s="252"/>
      <c r="E164" s="18" t="s">
        <v>271</v>
      </c>
      <c r="F164" s="18" t="s">
        <v>272</v>
      </c>
      <c r="G164" s="18" t="s">
        <v>273</v>
      </c>
      <c r="H164" s="251" t="s">
        <v>69</v>
      </c>
      <c r="I164" s="251"/>
      <c r="J164" s="19" t="s">
        <v>274</v>
      </c>
      <c r="K164" s="19" t="s">
        <v>275</v>
      </c>
      <c r="L164" s="253" t="s">
        <v>70</v>
      </c>
      <c r="M164" s="253"/>
    </row>
    <row r="165" spans="1:13" ht="86.4" x14ac:dyDescent="0.3">
      <c r="A165" s="242" t="s">
        <v>400</v>
      </c>
      <c r="B165" s="243"/>
      <c r="C165" s="53">
        <f>1/28</f>
        <v>3.5714285714285712E-2</v>
      </c>
      <c r="D165" s="21" t="s">
        <v>265</v>
      </c>
      <c r="E165" s="25"/>
      <c r="F165" s="26"/>
      <c r="G165" s="31">
        <f>(C165*$G$14)*E165</f>
        <v>0</v>
      </c>
      <c r="H165" s="246"/>
      <c r="I165" s="246"/>
      <c r="J165" s="29"/>
      <c r="K165" s="32">
        <f>(C165*$G$14)*J165</f>
        <v>0</v>
      </c>
      <c r="L165" s="247"/>
      <c r="M165" s="247"/>
    </row>
    <row r="166" spans="1:13" ht="86.4" x14ac:dyDescent="0.3">
      <c r="A166" s="235" t="s">
        <v>401</v>
      </c>
      <c r="B166" s="236"/>
      <c r="C166" s="54">
        <f>1/28</f>
        <v>3.5714285714285712E-2</v>
      </c>
      <c r="D166" s="23" t="s">
        <v>265</v>
      </c>
      <c r="E166" s="27"/>
      <c r="F166" s="28"/>
      <c r="G166" s="36">
        <f>(C166*$G$14)*E166</f>
        <v>0</v>
      </c>
      <c r="H166" s="237"/>
      <c r="I166" s="237"/>
      <c r="J166" s="30"/>
      <c r="K166" s="37">
        <f>(C166*$G$14)*J166</f>
        <v>0</v>
      </c>
      <c r="L166" s="238"/>
      <c r="M166" s="238"/>
    </row>
    <row r="167" spans="1:13" ht="86.4" x14ac:dyDescent="0.3">
      <c r="A167" s="242" t="s">
        <v>402</v>
      </c>
      <c r="B167" s="243"/>
      <c r="C167" s="53">
        <f>1/28</f>
        <v>3.5714285714285712E-2</v>
      </c>
      <c r="D167" s="21" t="s">
        <v>265</v>
      </c>
      <c r="E167" s="25"/>
      <c r="F167" s="26"/>
      <c r="G167" s="31">
        <f>(C167*$G$14)*E167</f>
        <v>0</v>
      </c>
      <c r="H167" s="246"/>
      <c r="I167" s="246"/>
      <c r="J167" s="29"/>
      <c r="K167" s="32">
        <f>(C167*$G$14)*J167</f>
        <v>0</v>
      </c>
      <c r="L167" s="247"/>
      <c r="M167" s="247"/>
    </row>
    <row r="168" spans="1:13" ht="86.4" x14ac:dyDescent="0.3">
      <c r="A168" s="235" t="s">
        <v>403</v>
      </c>
      <c r="B168" s="236"/>
      <c r="C168" s="54">
        <f>1/28</f>
        <v>3.5714285714285712E-2</v>
      </c>
      <c r="D168" s="23" t="s">
        <v>265</v>
      </c>
      <c r="E168" s="27"/>
      <c r="F168" s="28"/>
      <c r="G168" s="36">
        <f>(C168*$G$14)*E168</f>
        <v>0</v>
      </c>
      <c r="H168" s="237"/>
      <c r="I168" s="237"/>
      <c r="J168" s="30"/>
      <c r="K168" s="37">
        <f>(C168*$G$14)*J168</f>
        <v>0</v>
      </c>
      <c r="L168" s="238"/>
      <c r="M168" s="238"/>
    </row>
    <row r="169" spans="1:13" ht="103.8" customHeight="1" x14ac:dyDescent="0.3">
      <c r="A169" s="242" t="s">
        <v>404</v>
      </c>
      <c r="B169" s="243"/>
      <c r="C169" s="53">
        <f>1/36</f>
        <v>2.7777777777777776E-2</v>
      </c>
      <c r="D169" s="21" t="s">
        <v>265</v>
      </c>
      <c r="E169" s="25"/>
      <c r="F169" s="26"/>
      <c r="G169" s="31">
        <f>(C169*$G$14)*E169</f>
        <v>0</v>
      </c>
      <c r="H169" s="246"/>
      <c r="I169" s="246"/>
      <c r="J169" s="29"/>
      <c r="K169" s="32">
        <f>(C169*$G$14)*J169</f>
        <v>0</v>
      </c>
      <c r="L169" s="247"/>
      <c r="M169" s="247"/>
    </row>
    <row r="170" spans="1:13" ht="33" customHeight="1" x14ac:dyDescent="0.3">
      <c r="A170" s="239" t="s">
        <v>67</v>
      </c>
      <c r="B170" s="239"/>
      <c r="C170" s="240" t="s">
        <v>68</v>
      </c>
      <c r="D170" s="240"/>
      <c r="E170" s="73" t="s">
        <v>271</v>
      </c>
      <c r="F170" s="73" t="s">
        <v>272</v>
      </c>
      <c r="G170" s="73" t="s">
        <v>273</v>
      </c>
      <c r="H170" s="239" t="s">
        <v>69</v>
      </c>
      <c r="I170" s="239"/>
      <c r="J170" s="74" t="s">
        <v>274</v>
      </c>
      <c r="K170" s="74" t="s">
        <v>275</v>
      </c>
      <c r="L170" s="241" t="s">
        <v>70</v>
      </c>
      <c r="M170" s="241"/>
    </row>
    <row r="171" spans="1:13" ht="86.4" x14ac:dyDescent="0.3">
      <c r="A171" s="235" t="s">
        <v>405</v>
      </c>
      <c r="B171" s="236"/>
      <c r="C171" s="54">
        <f>1/36</f>
        <v>2.7777777777777776E-2</v>
      </c>
      <c r="D171" s="23" t="s">
        <v>265</v>
      </c>
      <c r="E171" s="27"/>
      <c r="F171" s="28"/>
      <c r="G171" s="36">
        <f>(C171*$G$14)*E171</f>
        <v>0</v>
      </c>
      <c r="H171" s="237"/>
      <c r="I171" s="237"/>
      <c r="J171" s="30"/>
      <c r="K171" s="37">
        <f>(C171*$G$14)*J171</f>
        <v>0</v>
      </c>
      <c r="L171" s="238"/>
      <c r="M171" s="238"/>
    </row>
    <row r="172" spans="1:13" ht="86.4" x14ac:dyDescent="0.3">
      <c r="A172" s="242" t="s">
        <v>406</v>
      </c>
      <c r="B172" s="243"/>
      <c r="C172" s="53">
        <f>1/36</f>
        <v>2.7777777777777776E-2</v>
      </c>
      <c r="D172" s="21" t="s">
        <v>265</v>
      </c>
      <c r="E172" s="25"/>
      <c r="F172" s="26"/>
      <c r="G172" s="31">
        <f>(C172*$G$14)*E172</f>
        <v>0</v>
      </c>
      <c r="H172" s="246"/>
      <c r="I172" s="246"/>
      <c r="J172" s="29"/>
      <c r="K172" s="32">
        <f>(C172*$G$14)*J172</f>
        <v>0</v>
      </c>
      <c r="L172" s="247"/>
      <c r="M172" s="247"/>
    </row>
    <row r="173" spans="1:13" ht="86.4" x14ac:dyDescent="0.3">
      <c r="A173" s="235" t="s">
        <v>407</v>
      </c>
      <c r="B173" s="236"/>
      <c r="C173" s="54">
        <f>1/36</f>
        <v>2.7777777777777776E-2</v>
      </c>
      <c r="D173" s="23" t="s">
        <v>265</v>
      </c>
      <c r="E173" s="27"/>
      <c r="F173" s="28"/>
      <c r="G173" s="36">
        <f>(C173*$G$14)*E173</f>
        <v>0</v>
      </c>
      <c r="H173" s="237"/>
      <c r="I173" s="237"/>
      <c r="J173" s="30"/>
      <c r="K173" s="37">
        <f>(C173*$G$14)*J173</f>
        <v>0</v>
      </c>
      <c r="L173" s="238"/>
      <c r="M173" s="238"/>
    </row>
    <row r="174" spans="1:13" ht="86.4" x14ac:dyDescent="0.3">
      <c r="A174" s="242" t="s">
        <v>408</v>
      </c>
      <c r="B174" s="243"/>
      <c r="C174" s="53">
        <f>1/36</f>
        <v>2.7777777777777776E-2</v>
      </c>
      <c r="D174" s="21" t="s">
        <v>265</v>
      </c>
      <c r="E174" s="25"/>
      <c r="F174" s="26"/>
      <c r="G174" s="31">
        <f>(C174*$G$14)*E174</f>
        <v>0</v>
      </c>
      <c r="H174" s="246"/>
      <c r="I174" s="246"/>
      <c r="J174" s="29"/>
      <c r="K174" s="32">
        <f>(C174*$G$14)*J174</f>
        <v>0</v>
      </c>
      <c r="L174" s="247"/>
      <c r="M174" s="247"/>
    </row>
    <row r="175" spans="1:13" ht="86.4" x14ac:dyDescent="0.3">
      <c r="A175" s="235" t="s">
        <v>409</v>
      </c>
      <c r="B175" s="236"/>
      <c r="C175" s="54">
        <f>1/36</f>
        <v>2.7777777777777776E-2</v>
      </c>
      <c r="D175" s="23" t="s">
        <v>267</v>
      </c>
      <c r="E175" s="27"/>
      <c r="F175" s="28"/>
      <c r="G175" s="36">
        <f>(C175*$G$14)*E175</f>
        <v>0</v>
      </c>
      <c r="H175" s="237"/>
      <c r="I175" s="237"/>
      <c r="J175" s="30"/>
      <c r="K175" s="37">
        <f>(C175*$G$14)*J175</f>
        <v>0</v>
      </c>
      <c r="L175" s="238"/>
      <c r="M175" s="238"/>
    </row>
    <row r="176" spans="1:13" ht="31.2" customHeight="1" x14ac:dyDescent="0.3">
      <c r="A176" s="251" t="s">
        <v>67</v>
      </c>
      <c r="B176" s="251"/>
      <c r="C176" s="252" t="s">
        <v>68</v>
      </c>
      <c r="D176" s="252"/>
      <c r="E176" s="18" t="s">
        <v>271</v>
      </c>
      <c r="F176" s="18" t="s">
        <v>272</v>
      </c>
      <c r="G176" s="18" t="s">
        <v>273</v>
      </c>
      <c r="H176" s="251" t="s">
        <v>69</v>
      </c>
      <c r="I176" s="251"/>
      <c r="J176" s="19" t="s">
        <v>274</v>
      </c>
      <c r="K176" s="19" t="s">
        <v>275</v>
      </c>
      <c r="L176" s="253" t="s">
        <v>70</v>
      </c>
      <c r="M176" s="253"/>
    </row>
    <row r="177" spans="1:13" ht="86.4" x14ac:dyDescent="0.3">
      <c r="A177" s="242" t="s">
        <v>410</v>
      </c>
      <c r="B177" s="243"/>
      <c r="C177" s="53">
        <f>1/48</f>
        <v>2.0833333333333332E-2</v>
      </c>
      <c r="D177" s="21" t="s">
        <v>265</v>
      </c>
      <c r="E177" s="25"/>
      <c r="F177" s="26"/>
      <c r="G177" s="31">
        <f>(C177*$G$14)*E177</f>
        <v>0</v>
      </c>
      <c r="H177" s="246"/>
      <c r="I177" s="246"/>
      <c r="J177" s="29"/>
      <c r="K177" s="32">
        <f>(C177*$G$14)*J177</f>
        <v>0</v>
      </c>
      <c r="L177" s="247"/>
      <c r="M177" s="247"/>
    </row>
    <row r="178" spans="1:13" ht="86.4" x14ac:dyDescent="0.3">
      <c r="A178" s="235" t="s">
        <v>411</v>
      </c>
      <c r="B178" s="236"/>
      <c r="C178" s="54">
        <f>1/48</f>
        <v>2.0833333333333332E-2</v>
      </c>
      <c r="D178" s="23" t="s">
        <v>265</v>
      </c>
      <c r="E178" s="27"/>
      <c r="F178" s="28"/>
      <c r="G178" s="36">
        <f>(C178*$G$14)*E178</f>
        <v>0</v>
      </c>
      <c r="H178" s="237"/>
      <c r="I178" s="237"/>
      <c r="J178" s="30"/>
      <c r="K178" s="37">
        <f>(C178*$G$14)*J178</f>
        <v>0</v>
      </c>
      <c r="L178" s="238"/>
      <c r="M178" s="238"/>
    </row>
    <row r="179" spans="1:13" ht="100.2" customHeight="1" x14ac:dyDescent="0.3">
      <c r="A179" s="242" t="s">
        <v>413</v>
      </c>
      <c r="B179" s="243"/>
      <c r="C179" s="53">
        <f>1/48</f>
        <v>2.0833333333333332E-2</v>
      </c>
      <c r="D179" s="21" t="s">
        <v>267</v>
      </c>
      <c r="E179" s="25"/>
      <c r="F179" s="26"/>
      <c r="G179" s="31">
        <f>(C179*$G$14)*E179</f>
        <v>0</v>
      </c>
      <c r="H179" s="246"/>
      <c r="I179" s="246"/>
      <c r="J179" s="29"/>
      <c r="K179" s="32">
        <f>(C179*$G$14)*J179</f>
        <v>0</v>
      </c>
      <c r="L179" s="247"/>
      <c r="M179" s="247"/>
    </row>
    <row r="180" spans="1:13" ht="102" customHeight="1" x14ac:dyDescent="0.3">
      <c r="A180" s="235" t="s">
        <v>412</v>
      </c>
      <c r="B180" s="236"/>
      <c r="C180" s="54">
        <f>1/48</f>
        <v>2.0833333333333332E-2</v>
      </c>
      <c r="D180" s="23" t="s">
        <v>267</v>
      </c>
      <c r="E180" s="27"/>
      <c r="F180" s="28"/>
      <c r="G180" s="36">
        <f>(C180*$G$14)*E180</f>
        <v>0</v>
      </c>
      <c r="H180" s="237"/>
      <c r="I180" s="237"/>
      <c r="J180" s="30"/>
      <c r="K180" s="37">
        <f>(C180*$G$14)*J180</f>
        <v>0</v>
      </c>
      <c r="L180" s="238"/>
      <c r="M180" s="238"/>
    </row>
    <row r="181" spans="1:13" x14ac:dyDescent="0.3">
      <c r="A181" s="248" t="s">
        <v>76</v>
      </c>
      <c r="B181" s="248"/>
      <c r="C181" s="248"/>
      <c r="D181" s="248"/>
      <c r="E181" s="249" t="s">
        <v>77</v>
      </c>
      <c r="F181" s="249"/>
      <c r="G181" s="34">
        <f>SUM(G157:G180)</f>
        <v>0</v>
      </c>
      <c r="H181" s="35"/>
      <c r="I181" s="249" t="s">
        <v>78</v>
      </c>
      <c r="J181" s="249"/>
      <c r="K181" s="34">
        <f>SUM(K157:K180)</f>
        <v>0</v>
      </c>
      <c r="L181" s="35"/>
      <c r="M181" s="33"/>
    </row>
    <row r="183" spans="1:13" ht="19.2" customHeight="1" x14ac:dyDescent="0.3">
      <c r="A183" s="250" t="s">
        <v>414</v>
      </c>
      <c r="B183" s="250"/>
      <c r="C183" s="250"/>
      <c r="D183" s="250"/>
      <c r="E183" s="250"/>
      <c r="F183" s="250"/>
      <c r="G183" s="250"/>
      <c r="H183" s="250"/>
      <c r="I183" s="250"/>
      <c r="J183" s="250"/>
      <c r="K183" s="250"/>
      <c r="L183" s="250"/>
      <c r="M183" s="250"/>
    </row>
    <row r="184" spans="1:13" ht="31.2" customHeight="1" x14ac:dyDescent="0.3">
      <c r="A184" s="251" t="s">
        <v>67</v>
      </c>
      <c r="B184" s="251"/>
      <c r="C184" s="252" t="s">
        <v>68</v>
      </c>
      <c r="D184" s="252"/>
      <c r="E184" s="18" t="s">
        <v>271</v>
      </c>
      <c r="F184" s="18" t="s">
        <v>272</v>
      </c>
      <c r="G184" s="18" t="s">
        <v>273</v>
      </c>
      <c r="H184" s="251" t="s">
        <v>69</v>
      </c>
      <c r="I184" s="251"/>
      <c r="J184" s="19" t="s">
        <v>274</v>
      </c>
      <c r="K184" s="19" t="s">
        <v>275</v>
      </c>
      <c r="L184" s="253" t="s">
        <v>70</v>
      </c>
      <c r="M184" s="253"/>
    </row>
    <row r="185" spans="1:13" ht="76.8" customHeight="1" x14ac:dyDescent="0.3">
      <c r="A185" s="242" t="s">
        <v>415</v>
      </c>
      <c r="B185" s="243"/>
      <c r="C185" s="244" t="s">
        <v>81</v>
      </c>
      <c r="D185" s="245"/>
      <c r="E185" s="55" t="s">
        <v>81</v>
      </c>
      <c r="F185" s="56" t="s">
        <v>81</v>
      </c>
      <c r="G185" s="39" t="s">
        <v>81</v>
      </c>
      <c r="H185" s="254" t="s">
        <v>81</v>
      </c>
      <c r="I185" s="255"/>
      <c r="J185" s="57" t="s">
        <v>81</v>
      </c>
      <c r="K185" s="41" t="s">
        <v>81</v>
      </c>
      <c r="L185" s="277" t="s">
        <v>81</v>
      </c>
      <c r="M185" s="278"/>
    </row>
    <row r="186" spans="1:13" ht="47.4" customHeight="1" x14ac:dyDescent="0.3">
      <c r="A186" s="279" t="s">
        <v>244</v>
      </c>
      <c r="B186" s="280"/>
      <c r="C186" s="20">
        <v>0.2</v>
      </c>
      <c r="D186" s="21" t="s">
        <v>269</v>
      </c>
      <c r="E186" s="25"/>
      <c r="F186" s="26"/>
      <c r="G186" s="31">
        <f t="shared" ref="G186:G223" si="18">C186*E186</f>
        <v>0</v>
      </c>
      <c r="H186" s="246"/>
      <c r="I186" s="246"/>
      <c r="J186" s="29"/>
      <c r="K186" s="32">
        <f t="shared" ref="K186:K223" si="19">C186*J186</f>
        <v>0</v>
      </c>
      <c r="L186" s="247"/>
      <c r="M186" s="247"/>
    </row>
    <row r="187" spans="1:13" ht="47.4" customHeight="1" x14ac:dyDescent="0.3">
      <c r="A187" s="279" t="s">
        <v>245</v>
      </c>
      <c r="B187" s="280"/>
      <c r="C187" s="20">
        <v>0.05</v>
      </c>
      <c r="D187" s="21" t="s">
        <v>269</v>
      </c>
      <c r="E187" s="25"/>
      <c r="F187" s="26"/>
      <c r="G187" s="31">
        <f t="shared" si="18"/>
        <v>0</v>
      </c>
      <c r="H187" s="246"/>
      <c r="I187" s="246"/>
      <c r="J187" s="29"/>
      <c r="K187" s="32">
        <f t="shared" si="19"/>
        <v>0</v>
      </c>
      <c r="L187" s="247"/>
      <c r="M187" s="247"/>
    </row>
    <row r="188" spans="1:13" ht="61.2" customHeight="1" x14ac:dyDescent="0.3">
      <c r="A188" s="235" t="s">
        <v>416</v>
      </c>
      <c r="B188" s="236"/>
      <c r="C188" s="22">
        <v>0.3</v>
      </c>
      <c r="D188" s="23" t="s">
        <v>269</v>
      </c>
      <c r="E188" s="27"/>
      <c r="F188" s="28"/>
      <c r="G188" s="36">
        <f t="shared" si="18"/>
        <v>0</v>
      </c>
      <c r="H188" s="237"/>
      <c r="I188" s="237"/>
      <c r="J188" s="30"/>
      <c r="K188" s="37">
        <f t="shared" si="19"/>
        <v>0</v>
      </c>
      <c r="L188" s="238"/>
      <c r="M188" s="238"/>
    </row>
    <row r="189" spans="1:13" ht="73.2" customHeight="1" x14ac:dyDescent="0.3">
      <c r="A189" s="242" t="s">
        <v>417</v>
      </c>
      <c r="B189" s="243"/>
      <c r="C189" s="20">
        <v>0.1</v>
      </c>
      <c r="D189" s="21" t="s">
        <v>269</v>
      </c>
      <c r="E189" s="25"/>
      <c r="F189" s="26"/>
      <c r="G189" s="31">
        <f t="shared" si="18"/>
        <v>0</v>
      </c>
      <c r="H189" s="246"/>
      <c r="I189" s="246"/>
      <c r="J189" s="29"/>
      <c r="K189" s="32">
        <f t="shared" si="19"/>
        <v>0</v>
      </c>
      <c r="L189" s="247"/>
      <c r="M189" s="247"/>
    </row>
    <row r="190" spans="1:13" ht="61.8" customHeight="1" x14ac:dyDescent="0.3">
      <c r="A190" s="235" t="s">
        <v>418</v>
      </c>
      <c r="B190" s="236"/>
      <c r="C190" s="22">
        <v>0.1</v>
      </c>
      <c r="D190" s="23" t="s">
        <v>269</v>
      </c>
      <c r="E190" s="27"/>
      <c r="F190" s="28"/>
      <c r="G190" s="36">
        <f t="shared" si="18"/>
        <v>0</v>
      </c>
      <c r="H190" s="237"/>
      <c r="I190" s="237"/>
      <c r="J190" s="30"/>
      <c r="K190" s="37">
        <f t="shared" si="19"/>
        <v>0</v>
      </c>
      <c r="L190" s="238"/>
      <c r="M190" s="238"/>
    </row>
    <row r="191" spans="1:13" ht="31.2" customHeight="1" x14ac:dyDescent="0.3">
      <c r="A191" s="251" t="s">
        <v>67</v>
      </c>
      <c r="B191" s="251"/>
      <c r="C191" s="252" t="s">
        <v>68</v>
      </c>
      <c r="D191" s="252"/>
      <c r="E191" s="18" t="s">
        <v>271</v>
      </c>
      <c r="F191" s="18" t="s">
        <v>272</v>
      </c>
      <c r="G191" s="18" t="s">
        <v>273</v>
      </c>
      <c r="H191" s="251" t="s">
        <v>69</v>
      </c>
      <c r="I191" s="251"/>
      <c r="J191" s="19" t="s">
        <v>274</v>
      </c>
      <c r="K191" s="19" t="s">
        <v>275</v>
      </c>
      <c r="L191" s="253" t="s">
        <v>70</v>
      </c>
      <c r="M191" s="253"/>
    </row>
    <row r="192" spans="1:13" ht="45.6" customHeight="1" x14ac:dyDescent="0.3">
      <c r="A192" s="242" t="s">
        <v>419</v>
      </c>
      <c r="B192" s="243"/>
      <c r="C192" s="244" t="s">
        <v>81</v>
      </c>
      <c r="D192" s="245"/>
      <c r="E192" s="55" t="s">
        <v>81</v>
      </c>
      <c r="F192" s="56" t="s">
        <v>81</v>
      </c>
      <c r="G192" s="58" t="s">
        <v>81</v>
      </c>
      <c r="H192" s="254" t="s">
        <v>81</v>
      </c>
      <c r="I192" s="255"/>
      <c r="J192" s="57" t="s">
        <v>81</v>
      </c>
      <c r="K192" s="41" t="s">
        <v>81</v>
      </c>
      <c r="L192" s="277" t="s">
        <v>81</v>
      </c>
      <c r="M192" s="278"/>
    </row>
    <row r="193" spans="1:13" ht="43.2" x14ac:dyDescent="0.3">
      <c r="A193" s="242" t="s">
        <v>244</v>
      </c>
      <c r="B193" s="243"/>
      <c r="C193" s="20">
        <v>0.2</v>
      </c>
      <c r="D193" s="21" t="s">
        <v>269</v>
      </c>
      <c r="E193" s="25"/>
      <c r="F193" s="26"/>
      <c r="G193" s="31">
        <f t="shared" si="18"/>
        <v>0</v>
      </c>
      <c r="H193" s="246"/>
      <c r="I193" s="246"/>
      <c r="J193" s="29"/>
      <c r="K193" s="32">
        <f t="shared" si="19"/>
        <v>0</v>
      </c>
      <c r="L193" s="247"/>
      <c r="M193" s="247"/>
    </row>
    <row r="194" spans="1:13" ht="43.2" x14ac:dyDescent="0.3">
      <c r="A194" s="242" t="s">
        <v>245</v>
      </c>
      <c r="B194" s="243"/>
      <c r="C194" s="20">
        <v>0.05</v>
      </c>
      <c r="D194" s="21" t="s">
        <v>269</v>
      </c>
      <c r="E194" s="25"/>
      <c r="F194" s="26"/>
      <c r="G194" s="31">
        <f t="shared" si="18"/>
        <v>0</v>
      </c>
      <c r="H194" s="246"/>
      <c r="I194" s="246"/>
      <c r="J194" s="29"/>
      <c r="K194" s="32">
        <f t="shared" si="19"/>
        <v>0</v>
      </c>
      <c r="L194" s="247"/>
      <c r="M194" s="247"/>
    </row>
    <row r="195" spans="1:13" ht="17.399999999999999" customHeight="1" x14ac:dyDescent="0.3">
      <c r="A195" s="235" t="s">
        <v>250</v>
      </c>
      <c r="B195" s="236"/>
      <c r="C195" s="285" t="s">
        <v>81</v>
      </c>
      <c r="D195" s="286"/>
      <c r="E195" s="59" t="s">
        <v>81</v>
      </c>
      <c r="F195" s="60" t="s">
        <v>81</v>
      </c>
      <c r="G195" s="61" t="s">
        <v>81</v>
      </c>
      <c r="H195" s="281" t="s">
        <v>81</v>
      </c>
      <c r="I195" s="282"/>
      <c r="J195" s="62" t="s">
        <v>81</v>
      </c>
      <c r="K195" s="63" t="s">
        <v>81</v>
      </c>
      <c r="L195" s="283" t="s">
        <v>81</v>
      </c>
      <c r="M195" s="284"/>
    </row>
    <row r="196" spans="1:13" ht="43.2" x14ac:dyDescent="0.3">
      <c r="A196" s="235" t="s">
        <v>244</v>
      </c>
      <c r="B196" s="236"/>
      <c r="C196" s="87">
        <v>0.4</v>
      </c>
      <c r="D196" s="23" t="s">
        <v>269</v>
      </c>
      <c r="E196" s="27"/>
      <c r="F196" s="28"/>
      <c r="G196" s="36">
        <f t="shared" si="18"/>
        <v>0</v>
      </c>
      <c r="H196" s="237"/>
      <c r="I196" s="237"/>
      <c r="J196" s="30"/>
      <c r="K196" s="37">
        <f t="shared" si="19"/>
        <v>0</v>
      </c>
      <c r="L196" s="238"/>
      <c r="M196" s="238"/>
    </row>
    <row r="197" spans="1:13" ht="43.2" x14ac:dyDescent="0.3">
      <c r="A197" s="235" t="s">
        <v>245</v>
      </c>
      <c r="B197" s="236"/>
      <c r="C197" s="87">
        <v>0.1</v>
      </c>
      <c r="D197" s="23" t="s">
        <v>269</v>
      </c>
      <c r="E197" s="27"/>
      <c r="F197" s="28"/>
      <c r="G197" s="36">
        <f t="shared" si="18"/>
        <v>0</v>
      </c>
      <c r="H197" s="237"/>
      <c r="I197" s="237"/>
      <c r="J197" s="30"/>
      <c r="K197" s="37">
        <f t="shared" si="19"/>
        <v>0</v>
      </c>
      <c r="L197" s="238"/>
      <c r="M197" s="238"/>
    </row>
    <row r="198" spans="1:13" ht="62.4" customHeight="1" x14ac:dyDescent="0.3">
      <c r="A198" s="242" t="s">
        <v>420</v>
      </c>
      <c r="B198" s="243"/>
      <c r="C198" s="244" t="s">
        <v>81</v>
      </c>
      <c r="D198" s="245"/>
      <c r="E198" s="55" t="s">
        <v>81</v>
      </c>
      <c r="F198" s="56" t="s">
        <v>81</v>
      </c>
      <c r="G198" s="58" t="s">
        <v>81</v>
      </c>
      <c r="H198" s="254" t="s">
        <v>81</v>
      </c>
      <c r="I198" s="255"/>
      <c r="J198" s="57" t="s">
        <v>81</v>
      </c>
      <c r="K198" s="41" t="s">
        <v>81</v>
      </c>
      <c r="L198" s="277" t="s">
        <v>81</v>
      </c>
      <c r="M198" s="278"/>
    </row>
    <row r="199" spans="1:13" ht="43.2" x14ac:dyDescent="0.3">
      <c r="A199" s="242" t="s">
        <v>244</v>
      </c>
      <c r="B199" s="243"/>
      <c r="C199" s="88">
        <v>0.2</v>
      </c>
      <c r="D199" s="21" t="s">
        <v>269</v>
      </c>
      <c r="E199" s="25"/>
      <c r="F199" s="26"/>
      <c r="G199" s="31">
        <f t="shared" si="18"/>
        <v>0</v>
      </c>
      <c r="H199" s="246"/>
      <c r="I199" s="246"/>
      <c r="J199" s="29"/>
      <c r="K199" s="32">
        <f t="shared" si="19"/>
        <v>0</v>
      </c>
      <c r="L199" s="247"/>
      <c r="M199" s="247"/>
    </row>
    <row r="200" spans="1:13" ht="43.2" x14ac:dyDescent="0.3">
      <c r="A200" s="242" t="s">
        <v>245</v>
      </c>
      <c r="B200" s="243"/>
      <c r="C200" s="88">
        <v>0.05</v>
      </c>
      <c r="D200" s="21" t="s">
        <v>269</v>
      </c>
      <c r="E200" s="25"/>
      <c r="F200" s="26"/>
      <c r="G200" s="31">
        <f t="shared" si="18"/>
        <v>0</v>
      </c>
      <c r="H200" s="246"/>
      <c r="I200" s="246"/>
      <c r="J200" s="29"/>
      <c r="K200" s="32">
        <f t="shared" si="19"/>
        <v>0</v>
      </c>
      <c r="L200" s="247"/>
      <c r="M200" s="247"/>
    </row>
    <row r="201" spans="1:13" ht="33" customHeight="1" x14ac:dyDescent="0.3">
      <c r="A201" s="239" t="s">
        <v>67</v>
      </c>
      <c r="B201" s="239"/>
      <c r="C201" s="240" t="s">
        <v>68</v>
      </c>
      <c r="D201" s="240"/>
      <c r="E201" s="73" t="s">
        <v>271</v>
      </c>
      <c r="F201" s="73" t="s">
        <v>272</v>
      </c>
      <c r="G201" s="73" t="s">
        <v>273</v>
      </c>
      <c r="H201" s="239" t="s">
        <v>69</v>
      </c>
      <c r="I201" s="239"/>
      <c r="J201" s="74" t="s">
        <v>274</v>
      </c>
      <c r="K201" s="74" t="s">
        <v>275</v>
      </c>
      <c r="L201" s="241" t="s">
        <v>70</v>
      </c>
      <c r="M201" s="241"/>
    </row>
    <row r="202" spans="1:13" ht="36" customHeight="1" x14ac:dyDescent="0.3">
      <c r="A202" s="235" t="s">
        <v>252</v>
      </c>
      <c r="B202" s="236"/>
      <c r="C202" s="285" t="s">
        <v>81</v>
      </c>
      <c r="D202" s="286"/>
      <c r="E202" s="59" t="s">
        <v>81</v>
      </c>
      <c r="F202" s="60" t="s">
        <v>81</v>
      </c>
      <c r="G202" s="61" t="s">
        <v>81</v>
      </c>
      <c r="H202" s="281" t="s">
        <v>81</v>
      </c>
      <c r="I202" s="282"/>
      <c r="J202" s="62" t="s">
        <v>81</v>
      </c>
      <c r="K202" s="63" t="s">
        <v>81</v>
      </c>
      <c r="L202" s="283" t="s">
        <v>81</v>
      </c>
      <c r="M202" s="284"/>
    </row>
    <row r="203" spans="1:13" ht="48" customHeight="1" x14ac:dyDescent="0.3">
      <c r="A203" s="235" t="s">
        <v>244</v>
      </c>
      <c r="B203" s="236"/>
      <c r="C203" s="87">
        <v>0.2</v>
      </c>
      <c r="D203" s="23" t="s">
        <v>269</v>
      </c>
      <c r="E203" s="27"/>
      <c r="F203" s="28"/>
      <c r="G203" s="36">
        <f t="shared" si="18"/>
        <v>0</v>
      </c>
      <c r="H203" s="237"/>
      <c r="I203" s="237"/>
      <c r="J203" s="30"/>
      <c r="K203" s="37">
        <f t="shared" si="19"/>
        <v>0</v>
      </c>
      <c r="L203" s="238"/>
      <c r="M203" s="238"/>
    </row>
    <row r="204" spans="1:13" ht="48" customHeight="1" x14ac:dyDescent="0.3">
      <c r="A204" s="235" t="s">
        <v>245</v>
      </c>
      <c r="B204" s="236"/>
      <c r="C204" s="87">
        <v>0.05</v>
      </c>
      <c r="D204" s="23" t="s">
        <v>269</v>
      </c>
      <c r="E204" s="27"/>
      <c r="F204" s="28"/>
      <c r="G204" s="36">
        <f t="shared" si="18"/>
        <v>0</v>
      </c>
      <c r="H204" s="237"/>
      <c r="I204" s="237"/>
      <c r="J204" s="30"/>
      <c r="K204" s="37">
        <f t="shared" si="19"/>
        <v>0</v>
      </c>
      <c r="L204" s="238"/>
      <c r="M204" s="238"/>
    </row>
    <row r="205" spans="1:13" ht="51.6" customHeight="1" x14ac:dyDescent="0.3">
      <c r="A205" s="242" t="s">
        <v>253</v>
      </c>
      <c r="B205" s="243"/>
      <c r="C205" s="244" t="s">
        <v>81</v>
      </c>
      <c r="D205" s="245"/>
      <c r="E205" s="55" t="s">
        <v>81</v>
      </c>
      <c r="F205" s="56" t="s">
        <v>81</v>
      </c>
      <c r="G205" s="58" t="s">
        <v>81</v>
      </c>
      <c r="H205" s="254" t="s">
        <v>81</v>
      </c>
      <c r="I205" s="255"/>
      <c r="J205" s="57" t="s">
        <v>81</v>
      </c>
      <c r="K205" s="41" t="s">
        <v>81</v>
      </c>
      <c r="L205" s="277" t="s">
        <v>81</v>
      </c>
      <c r="M205" s="278"/>
    </row>
    <row r="206" spans="1:13" ht="48.6" customHeight="1" x14ac:dyDescent="0.3">
      <c r="A206" s="242" t="s">
        <v>244</v>
      </c>
      <c r="B206" s="243"/>
      <c r="C206" s="88">
        <v>0.4</v>
      </c>
      <c r="D206" s="21" t="s">
        <v>269</v>
      </c>
      <c r="E206" s="25"/>
      <c r="F206" s="26"/>
      <c r="G206" s="31">
        <f t="shared" si="18"/>
        <v>0</v>
      </c>
      <c r="H206" s="246"/>
      <c r="I206" s="246"/>
      <c r="J206" s="29"/>
      <c r="K206" s="32">
        <f t="shared" si="19"/>
        <v>0</v>
      </c>
      <c r="L206" s="247"/>
      <c r="M206" s="247"/>
    </row>
    <row r="207" spans="1:13" ht="48.6" customHeight="1" x14ac:dyDescent="0.3">
      <c r="A207" s="242" t="s">
        <v>245</v>
      </c>
      <c r="B207" s="243"/>
      <c r="C207" s="88">
        <v>0.1</v>
      </c>
      <c r="D207" s="21" t="s">
        <v>269</v>
      </c>
      <c r="E207" s="25"/>
      <c r="F207" s="26"/>
      <c r="G207" s="31">
        <f t="shared" si="18"/>
        <v>0</v>
      </c>
      <c r="H207" s="246"/>
      <c r="I207" s="246"/>
      <c r="J207" s="29"/>
      <c r="K207" s="32">
        <f t="shared" si="19"/>
        <v>0</v>
      </c>
      <c r="L207" s="247"/>
      <c r="M207" s="247"/>
    </row>
    <row r="208" spans="1:13" ht="121.2" customHeight="1" x14ac:dyDescent="0.3">
      <c r="A208" s="235" t="s">
        <v>254</v>
      </c>
      <c r="B208" s="236"/>
      <c r="C208" s="87">
        <v>0.1</v>
      </c>
      <c r="D208" s="23" t="s">
        <v>421</v>
      </c>
      <c r="E208" s="27"/>
      <c r="F208" s="28"/>
      <c r="G208" s="36">
        <f t="shared" si="18"/>
        <v>0</v>
      </c>
      <c r="H208" s="237"/>
      <c r="I208" s="237"/>
      <c r="J208" s="30"/>
      <c r="K208" s="37">
        <f t="shared" si="19"/>
        <v>0</v>
      </c>
      <c r="L208" s="238"/>
      <c r="M208" s="238"/>
    </row>
    <row r="209" spans="1:13" ht="31.2" customHeight="1" x14ac:dyDescent="0.3">
      <c r="A209" s="251" t="s">
        <v>67</v>
      </c>
      <c r="B209" s="251"/>
      <c r="C209" s="252" t="s">
        <v>68</v>
      </c>
      <c r="D209" s="252"/>
      <c r="E209" s="18" t="s">
        <v>271</v>
      </c>
      <c r="F209" s="18" t="s">
        <v>272</v>
      </c>
      <c r="G209" s="18" t="s">
        <v>273</v>
      </c>
      <c r="H209" s="251" t="s">
        <v>69</v>
      </c>
      <c r="I209" s="251"/>
      <c r="J209" s="19" t="s">
        <v>274</v>
      </c>
      <c r="K209" s="19" t="s">
        <v>275</v>
      </c>
      <c r="L209" s="253" t="s">
        <v>70</v>
      </c>
      <c r="M209" s="253"/>
    </row>
    <row r="210" spans="1:13" ht="75.599999999999994" customHeight="1" x14ac:dyDescent="0.3">
      <c r="A210" s="242" t="s">
        <v>422</v>
      </c>
      <c r="B210" s="243"/>
      <c r="C210" s="244" t="s">
        <v>81</v>
      </c>
      <c r="D210" s="245"/>
      <c r="E210" s="55" t="s">
        <v>81</v>
      </c>
      <c r="F210" s="56" t="s">
        <v>81</v>
      </c>
      <c r="G210" s="39" t="s">
        <v>81</v>
      </c>
      <c r="H210" s="254" t="s">
        <v>81</v>
      </c>
      <c r="I210" s="255"/>
      <c r="J210" s="57" t="s">
        <v>81</v>
      </c>
      <c r="K210" s="41" t="s">
        <v>81</v>
      </c>
      <c r="L210" s="277" t="s">
        <v>81</v>
      </c>
      <c r="M210" s="278"/>
    </row>
    <row r="211" spans="1:13" ht="43.2" x14ac:dyDescent="0.3">
      <c r="A211" s="242" t="s">
        <v>244</v>
      </c>
      <c r="B211" s="243"/>
      <c r="C211" s="20">
        <v>0.2</v>
      </c>
      <c r="D211" s="21" t="s">
        <v>269</v>
      </c>
      <c r="E211" s="25"/>
      <c r="F211" s="26"/>
      <c r="G211" s="31">
        <f t="shared" si="18"/>
        <v>0</v>
      </c>
      <c r="H211" s="246"/>
      <c r="I211" s="246"/>
      <c r="J211" s="29"/>
      <c r="K211" s="32">
        <f t="shared" si="19"/>
        <v>0</v>
      </c>
      <c r="L211" s="247"/>
      <c r="M211" s="247"/>
    </row>
    <row r="212" spans="1:13" ht="43.2" x14ac:dyDescent="0.3">
      <c r="A212" s="242" t="s">
        <v>245</v>
      </c>
      <c r="B212" s="243"/>
      <c r="C212" s="20">
        <v>0.05</v>
      </c>
      <c r="D212" s="21" t="s">
        <v>269</v>
      </c>
      <c r="E212" s="25"/>
      <c r="F212" s="26"/>
      <c r="G212" s="31">
        <f t="shared" si="18"/>
        <v>0</v>
      </c>
      <c r="H212" s="246"/>
      <c r="I212" s="246"/>
      <c r="J212" s="29"/>
      <c r="K212" s="32">
        <f t="shared" si="19"/>
        <v>0</v>
      </c>
      <c r="L212" s="247"/>
      <c r="M212" s="247"/>
    </row>
    <row r="213" spans="1:13" ht="130.19999999999999" customHeight="1" x14ac:dyDescent="0.3">
      <c r="A213" s="235" t="s">
        <v>423</v>
      </c>
      <c r="B213" s="236"/>
      <c r="C213" s="22"/>
      <c r="D213" s="23"/>
      <c r="E213" s="27"/>
      <c r="F213" s="28"/>
      <c r="G213" s="36"/>
      <c r="H213" s="237"/>
      <c r="I213" s="237"/>
      <c r="J213" s="30"/>
      <c r="K213" s="37"/>
      <c r="L213" s="238"/>
      <c r="M213" s="238"/>
    </row>
    <row r="214" spans="1:13" ht="43.2" x14ac:dyDescent="0.3">
      <c r="A214" s="235" t="s">
        <v>244</v>
      </c>
      <c r="B214" s="236"/>
      <c r="C214" s="22">
        <v>0.5</v>
      </c>
      <c r="D214" s="23" t="s">
        <v>424</v>
      </c>
      <c r="E214" s="27"/>
      <c r="F214" s="28"/>
      <c r="G214" s="36">
        <f t="shared" si="18"/>
        <v>0</v>
      </c>
      <c r="H214" s="237"/>
      <c r="I214" s="237"/>
      <c r="J214" s="30"/>
      <c r="K214" s="37">
        <f t="shared" si="19"/>
        <v>0</v>
      </c>
      <c r="L214" s="238"/>
      <c r="M214" s="238"/>
    </row>
    <row r="215" spans="1:13" ht="43.2" x14ac:dyDescent="0.3">
      <c r="A215" s="235" t="s">
        <v>245</v>
      </c>
      <c r="B215" s="236"/>
      <c r="C215" s="22">
        <v>0.125</v>
      </c>
      <c r="D215" s="23" t="s">
        <v>424</v>
      </c>
      <c r="E215" s="27"/>
      <c r="F215" s="28"/>
      <c r="G215" s="36">
        <f t="shared" si="18"/>
        <v>0</v>
      </c>
      <c r="H215" s="237"/>
      <c r="I215" s="237"/>
      <c r="J215" s="30"/>
      <c r="K215" s="37">
        <f t="shared" si="19"/>
        <v>0</v>
      </c>
      <c r="L215" s="238"/>
      <c r="M215" s="238"/>
    </row>
    <row r="216" spans="1:13" ht="66" customHeight="1" x14ac:dyDescent="0.3">
      <c r="A216" s="242" t="s">
        <v>425</v>
      </c>
      <c r="B216" s="243"/>
      <c r="C216" s="20">
        <v>1</v>
      </c>
      <c r="D216" s="21" t="s">
        <v>182</v>
      </c>
      <c r="E216" s="25"/>
      <c r="F216" s="26"/>
      <c r="G216" s="31">
        <f t="shared" si="18"/>
        <v>0</v>
      </c>
      <c r="H216" s="246"/>
      <c r="I216" s="246"/>
      <c r="J216" s="29"/>
      <c r="K216" s="32">
        <f t="shared" si="19"/>
        <v>0</v>
      </c>
      <c r="L216" s="247"/>
      <c r="M216" s="247"/>
    </row>
    <row r="217" spans="1:13" ht="33" customHeight="1" x14ac:dyDescent="0.3">
      <c r="A217" s="239" t="s">
        <v>67</v>
      </c>
      <c r="B217" s="239"/>
      <c r="C217" s="240" t="s">
        <v>68</v>
      </c>
      <c r="D217" s="240"/>
      <c r="E217" s="73" t="s">
        <v>271</v>
      </c>
      <c r="F217" s="73" t="s">
        <v>272</v>
      </c>
      <c r="G217" s="73" t="s">
        <v>273</v>
      </c>
      <c r="H217" s="239" t="s">
        <v>69</v>
      </c>
      <c r="I217" s="239"/>
      <c r="J217" s="74" t="s">
        <v>274</v>
      </c>
      <c r="K217" s="74" t="s">
        <v>275</v>
      </c>
      <c r="L217" s="241" t="s">
        <v>70</v>
      </c>
      <c r="M217" s="241"/>
    </row>
    <row r="218" spans="1:13" ht="61.8" customHeight="1" x14ac:dyDescent="0.3">
      <c r="A218" s="235" t="s">
        <v>426</v>
      </c>
      <c r="B218" s="236"/>
      <c r="C218" s="22">
        <v>0.5</v>
      </c>
      <c r="D218" s="23" t="s">
        <v>182</v>
      </c>
      <c r="E218" s="27"/>
      <c r="F218" s="28"/>
      <c r="G218" s="36">
        <f t="shared" si="18"/>
        <v>0</v>
      </c>
      <c r="H218" s="237"/>
      <c r="I218" s="237"/>
      <c r="J218" s="30"/>
      <c r="K218" s="37">
        <f t="shared" si="19"/>
        <v>0</v>
      </c>
      <c r="L218" s="238"/>
      <c r="M218" s="238"/>
    </row>
    <row r="219" spans="1:13" ht="43.8" customHeight="1" x14ac:dyDescent="0.3">
      <c r="A219" s="242" t="s">
        <v>431</v>
      </c>
      <c r="B219" s="243"/>
      <c r="C219" s="244" t="s">
        <v>81</v>
      </c>
      <c r="D219" s="245"/>
      <c r="E219" s="55" t="s">
        <v>81</v>
      </c>
      <c r="F219" s="56" t="s">
        <v>81</v>
      </c>
      <c r="G219" s="39" t="s">
        <v>81</v>
      </c>
      <c r="H219" s="254" t="s">
        <v>81</v>
      </c>
      <c r="I219" s="255"/>
      <c r="J219" s="57" t="s">
        <v>81</v>
      </c>
      <c r="K219" s="41" t="s">
        <v>81</v>
      </c>
      <c r="L219" s="277" t="s">
        <v>81</v>
      </c>
      <c r="M219" s="278"/>
    </row>
    <row r="220" spans="1:13" ht="43.2" x14ac:dyDescent="0.3">
      <c r="A220" s="242" t="s">
        <v>244</v>
      </c>
      <c r="B220" s="243"/>
      <c r="C220" s="20">
        <v>0.3</v>
      </c>
      <c r="D220" s="21" t="s">
        <v>269</v>
      </c>
      <c r="E220" s="25"/>
      <c r="F220" s="26"/>
      <c r="G220" s="31">
        <f t="shared" ref="G220:G221" si="20">C220*E220</f>
        <v>0</v>
      </c>
      <c r="H220" s="246"/>
      <c r="I220" s="246"/>
      <c r="J220" s="29"/>
      <c r="K220" s="32">
        <f t="shared" ref="K220:K221" si="21">C220*J220</f>
        <v>0</v>
      </c>
      <c r="L220" s="247"/>
      <c r="M220" s="247"/>
    </row>
    <row r="221" spans="1:13" ht="43.2" x14ac:dyDescent="0.3">
      <c r="A221" s="242" t="s">
        <v>245</v>
      </c>
      <c r="B221" s="243"/>
      <c r="C221" s="20">
        <v>7.4999999999999997E-2</v>
      </c>
      <c r="D221" s="21" t="s">
        <v>269</v>
      </c>
      <c r="E221" s="25"/>
      <c r="F221" s="26"/>
      <c r="G221" s="31">
        <f t="shared" si="20"/>
        <v>0</v>
      </c>
      <c r="H221" s="246"/>
      <c r="I221" s="246"/>
      <c r="J221" s="29"/>
      <c r="K221" s="32">
        <f t="shared" si="21"/>
        <v>0</v>
      </c>
      <c r="L221" s="247"/>
      <c r="M221" s="247"/>
    </row>
    <row r="222" spans="1:13" ht="86.4" x14ac:dyDescent="0.3">
      <c r="A222" s="235" t="s">
        <v>427</v>
      </c>
      <c r="B222" s="236"/>
      <c r="C222" s="22">
        <v>0.5</v>
      </c>
      <c r="D222" s="23" t="s">
        <v>430</v>
      </c>
      <c r="E222" s="27"/>
      <c r="F222" s="28"/>
      <c r="G222" s="36">
        <f>IF((C222*E222)&lt;4,C222*E222,4)</f>
        <v>0</v>
      </c>
      <c r="H222" s="237"/>
      <c r="I222" s="237"/>
      <c r="J222" s="30"/>
      <c r="K222" s="37">
        <f>IF((C222*J222)&lt;4,C222*J222,4)</f>
        <v>0</v>
      </c>
      <c r="L222" s="238"/>
      <c r="M222" s="238"/>
    </row>
    <row r="223" spans="1:13" ht="28.8" x14ac:dyDescent="0.3">
      <c r="A223" s="242" t="s">
        <v>428</v>
      </c>
      <c r="B223" s="243"/>
      <c r="C223" s="20">
        <v>4</v>
      </c>
      <c r="D223" s="21" t="s">
        <v>179</v>
      </c>
      <c r="E223" s="25"/>
      <c r="F223" s="26"/>
      <c r="G223" s="31">
        <f t="shared" si="18"/>
        <v>0</v>
      </c>
      <c r="H223" s="246"/>
      <c r="I223" s="246"/>
      <c r="J223" s="29"/>
      <c r="K223" s="32">
        <f t="shared" si="19"/>
        <v>0</v>
      </c>
      <c r="L223" s="247"/>
      <c r="M223" s="247"/>
    </row>
    <row r="224" spans="1:13" ht="43.2" customHeight="1" x14ac:dyDescent="0.3">
      <c r="A224" s="235" t="s">
        <v>429</v>
      </c>
      <c r="B224" s="236"/>
      <c r="C224" s="22">
        <v>2</v>
      </c>
      <c r="D224" s="23" t="s">
        <v>179</v>
      </c>
      <c r="E224" s="27"/>
      <c r="F224" s="28"/>
      <c r="G224" s="36">
        <f t="shared" ref="G224" si="22">C224*E224</f>
        <v>0</v>
      </c>
      <c r="H224" s="237"/>
      <c r="I224" s="237"/>
      <c r="J224" s="30"/>
      <c r="K224" s="37">
        <f t="shared" ref="K224" si="23">C224*J224</f>
        <v>0</v>
      </c>
      <c r="L224" s="238"/>
      <c r="M224" s="238"/>
    </row>
    <row r="225" spans="1:13" x14ac:dyDescent="0.3">
      <c r="A225" s="258" t="s">
        <v>76</v>
      </c>
      <c r="B225" s="258"/>
      <c r="C225" s="258"/>
      <c r="D225" s="258"/>
      <c r="E225" s="259" t="s">
        <v>77</v>
      </c>
      <c r="F225" s="259"/>
      <c r="G225" s="83">
        <f>SUM(G185:G224)</f>
        <v>0</v>
      </c>
      <c r="H225" s="84"/>
      <c r="I225" s="259" t="s">
        <v>78</v>
      </c>
      <c r="J225" s="259"/>
      <c r="K225" s="83">
        <f>SUM(K185:K224)</f>
        <v>0</v>
      </c>
      <c r="L225" s="84"/>
      <c r="M225" s="85"/>
    </row>
    <row r="227" spans="1:13" ht="17.399999999999999" customHeight="1" x14ac:dyDescent="0.3"/>
    <row r="228" spans="1:13" s="75" customFormat="1" ht="17.399999999999999" customHeight="1" x14ac:dyDescent="0.35">
      <c r="A228" s="76" t="s">
        <v>280</v>
      </c>
      <c r="B228" s="77"/>
      <c r="C228" s="77"/>
      <c r="D228" s="77"/>
      <c r="E228" s="77"/>
      <c r="F228" s="77"/>
      <c r="G228" s="77"/>
      <c r="H228" s="77"/>
      <c r="I228" s="77"/>
      <c r="J228" s="77"/>
      <c r="K228" s="77"/>
      <c r="L228" s="77"/>
      <c r="M228" s="77"/>
    </row>
    <row r="229" spans="1:13" x14ac:dyDescent="0.3">
      <c r="A229" s="292" t="s">
        <v>281</v>
      </c>
      <c r="B229" s="292"/>
      <c r="C229" s="292"/>
      <c r="D229" s="292"/>
      <c r="E229" s="292"/>
      <c r="F229" s="292"/>
      <c r="G229" s="292"/>
      <c r="H229" s="292"/>
      <c r="I229" s="292"/>
      <c r="J229" s="293" t="s">
        <v>273</v>
      </c>
      <c r="K229" s="293"/>
      <c r="L229" s="287" t="s">
        <v>275</v>
      </c>
      <c r="M229" s="287"/>
    </row>
    <row r="230" spans="1:13" ht="29.4" customHeight="1" x14ac:dyDescent="0.3">
      <c r="A230" s="297" t="str">
        <f>A22</f>
        <v>I - atividades de ensino na educação superior na UFOB ou em outras IES públicas, neste caso, aprovada pelo Consuni ou por instância competente com delegação e sem percepção de remuneração adicional</v>
      </c>
      <c r="B230" s="297"/>
      <c r="C230" s="297"/>
      <c r="D230" s="297"/>
      <c r="E230" s="297"/>
      <c r="F230" s="297"/>
      <c r="G230" s="297"/>
      <c r="H230" s="297"/>
      <c r="I230" s="297"/>
      <c r="J230" s="288">
        <f>IF(F17&gt;0,G27,0)</f>
        <v>0</v>
      </c>
      <c r="K230" s="289"/>
      <c r="L230" s="300">
        <f>IF(F17&gt;0,K27,0)</f>
        <v>0</v>
      </c>
      <c r="M230" s="301"/>
    </row>
    <row r="231" spans="1:13" ht="16.8" customHeight="1" x14ac:dyDescent="0.3">
      <c r="A231" s="298" t="str">
        <f>A29</f>
        <v>II - desempenho didático</v>
      </c>
      <c r="B231" s="298"/>
      <c r="C231" s="298"/>
      <c r="D231" s="298"/>
      <c r="E231" s="298"/>
      <c r="F231" s="298"/>
      <c r="G231" s="298"/>
      <c r="H231" s="298"/>
      <c r="I231" s="298"/>
      <c r="J231" s="290">
        <f>IF(F17&gt;0,G32,0)</f>
        <v>0</v>
      </c>
      <c r="K231" s="291"/>
      <c r="L231" s="294">
        <f>IF(F17&gt;0,K32,0)</f>
        <v>0</v>
      </c>
      <c r="M231" s="295"/>
    </row>
    <row r="232" spans="1:13" ht="32.4" customHeight="1" x14ac:dyDescent="0.3">
      <c r="A232" s="297" t="str">
        <f>A34</f>
        <v>III – orientação de estudantes na UFOB ou, no caso de orientação em outras IES públicas, aprovada pelo Consuni ou por instância competente com delegação</v>
      </c>
      <c r="B232" s="297"/>
      <c r="C232" s="297"/>
      <c r="D232" s="297"/>
      <c r="E232" s="297"/>
      <c r="F232" s="297"/>
      <c r="G232" s="297"/>
      <c r="H232" s="297"/>
      <c r="I232" s="297"/>
      <c r="J232" s="288">
        <f>IF(F17&gt;0,G50,0)</f>
        <v>0</v>
      </c>
      <c r="K232" s="289"/>
      <c r="L232" s="300">
        <f>IF(F17&gt;0,K50,0)</f>
        <v>0</v>
      </c>
      <c r="M232" s="301"/>
    </row>
    <row r="233" spans="1:13" ht="16.8" customHeight="1" x14ac:dyDescent="0.3">
      <c r="A233" s="298" t="str">
        <f>A52</f>
        <v>IV - participação em bancas examinadoras</v>
      </c>
      <c r="B233" s="298"/>
      <c r="C233" s="298"/>
      <c r="D233" s="298"/>
      <c r="E233" s="298"/>
      <c r="F233" s="298"/>
      <c r="G233" s="298"/>
      <c r="H233" s="298"/>
      <c r="I233" s="298"/>
      <c r="J233" s="290">
        <f>IF(F17&gt;0,G64,0)</f>
        <v>0</v>
      </c>
      <c r="K233" s="291"/>
      <c r="L233" s="294">
        <f>IF(F17&gt;0,K64,0)</f>
        <v>0</v>
      </c>
      <c r="M233" s="295"/>
    </row>
    <row r="234" spans="1:13" ht="32.4" customHeight="1" x14ac:dyDescent="0.3">
      <c r="A234" s="297" t="str">
        <f>A66</f>
        <v>V - cursos ou estágios de aperfeiçoamento, especialização e atualização, bem como obtenção de créditos e títulos de pós-graduação stricto sensu, exceto quando contabilizados para fins de promoção acelerada</v>
      </c>
      <c r="B234" s="297"/>
      <c r="C234" s="297"/>
      <c r="D234" s="297"/>
      <c r="E234" s="297"/>
      <c r="F234" s="297"/>
      <c r="G234" s="297"/>
      <c r="H234" s="297"/>
      <c r="I234" s="297"/>
      <c r="J234" s="288">
        <f>IF(F17&gt;0,G76,0)</f>
        <v>0</v>
      </c>
      <c r="K234" s="289"/>
      <c r="L234" s="300">
        <f>IF(F17&gt;0,K76,0)</f>
        <v>0</v>
      </c>
      <c r="M234" s="301"/>
    </row>
    <row r="235" spans="1:13" ht="32.4" customHeight="1" x14ac:dyDescent="0.3">
      <c r="A235" s="298" t="str">
        <f>A78</f>
        <v>VI - produção científica, de inovação, técnica ou artística, relacionada à atividade desenvolvida na área de atuação do docente</v>
      </c>
      <c r="B235" s="298"/>
      <c r="C235" s="298"/>
      <c r="D235" s="298"/>
      <c r="E235" s="298"/>
      <c r="F235" s="298"/>
      <c r="G235" s="298"/>
      <c r="H235" s="298"/>
      <c r="I235" s="298"/>
      <c r="J235" s="290">
        <f>IF(F17&gt;0,G121,0)</f>
        <v>0</v>
      </c>
      <c r="K235" s="291"/>
      <c r="L235" s="294">
        <f>IF(F17&gt;0,K121,0)</f>
        <v>0</v>
      </c>
      <c r="M235" s="295"/>
    </row>
    <row r="236" spans="1:13" ht="18" customHeight="1" x14ac:dyDescent="0.3">
      <c r="A236" s="297" t="str">
        <f>A123</f>
        <v>VII - atividade de extensão à comunidade, de cursos e de serviços</v>
      </c>
      <c r="B236" s="297"/>
      <c r="C236" s="297"/>
      <c r="D236" s="297"/>
      <c r="E236" s="297"/>
      <c r="F236" s="297"/>
      <c r="G236" s="297"/>
      <c r="H236" s="297"/>
      <c r="I236" s="297"/>
      <c r="J236" s="288">
        <f>IF(F17&gt;0,G141,0)</f>
        <v>0</v>
      </c>
      <c r="K236" s="289"/>
      <c r="L236" s="300">
        <f>IF(F17&gt;0,K141,0)</f>
        <v>0</v>
      </c>
      <c r="M236" s="301"/>
    </row>
    <row r="237" spans="1:13" ht="18" customHeight="1" x14ac:dyDescent="0.3">
      <c r="A237" s="298" t="str">
        <f>A143</f>
        <v>VIII – atividade de pesquisa, relacionada a projetos de pesquisa, criação e inovação</v>
      </c>
      <c r="B237" s="298"/>
      <c r="C237" s="298"/>
      <c r="D237" s="298"/>
      <c r="E237" s="298"/>
      <c r="F237" s="298"/>
      <c r="G237" s="298"/>
      <c r="H237" s="298"/>
      <c r="I237" s="298"/>
      <c r="J237" s="290">
        <f>IF(F17&gt;0,G153,0)</f>
        <v>0</v>
      </c>
      <c r="K237" s="291"/>
      <c r="L237" s="294">
        <f>IF(F17&gt;0,K153,0)</f>
        <v>0</v>
      </c>
      <c r="M237" s="295"/>
    </row>
    <row r="238" spans="1:13" ht="18" customHeight="1" x14ac:dyDescent="0.3">
      <c r="A238" s="297" t="str">
        <f>A155</f>
        <v>IX – Exercício de funções de direção, vice-direção, coordenação, vice-coordenação, assessoramento e chefia</v>
      </c>
      <c r="B238" s="297"/>
      <c r="C238" s="297"/>
      <c r="D238" s="297"/>
      <c r="E238" s="297"/>
      <c r="F238" s="297"/>
      <c r="G238" s="297"/>
      <c r="H238" s="297"/>
      <c r="I238" s="297"/>
      <c r="J238" s="288">
        <f>IF(F17&gt;0,G181,0)</f>
        <v>0</v>
      </c>
      <c r="K238" s="289"/>
      <c r="L238" s="300">
        <f>IF(F17&gt;0,K181,0)</f>
        <v>0</v>
      </c>
      <c r="M238" s="301"/>
    </row>
    <row r="239" spans="1:13" ht="32.4" customHeight="1" x14ac:dyDescent="0.3">
      <c r="A239" s="298" t="str">
        <f>A183</f>
        <v>X - Representação, exceto se contemplado no item anterior, sendo que, no caso de membro suplente, considerar um quarto da pontuação</v>
      </c>
      <c r="B239" s="298"/>
      <c r="C239" s="298"/>
      <c r="D239" s="298"/>
      <c r="E239" s="298"/>
      <c r="F239" s="298"/>
      <c r="G239" s="298"/>
      <c r="H239" s="298"/>
      <c r="I239" s="298"/>
      <c r="J239" s="290">
        <f>IF(F17&gt;0,G225,0)</f>
        <v>0</v>
      </c>
      <c r="K239" s="291"/>
      <c r="L239" s="294">
        <f>IF(F17&gt;0,K225,0)</f>
        <v>0</v>
      </c>
      <c r="M239" s="295"/>
    </row>
    <row r="240" spans="1:13" s="75" customFormat="1" ht="17.399999999999999" customHeight="1" x14ac:dyDescent="0.35">
      <c r="A240" s="299" t="s">
        <v>282</v>
      </c>
      <c r="B240" s="299"/>
      <c r="C240" s="299"/>
      <c r="D240" s="299"/>
      <c r="E240" s="299"/>
      <c r="F240" s="299"/>
      <c r="G240" s="299"/>
      <c r="H240" s="299"/>
      <c r="I240" s="299"/>
      <c r="J240" s="296">
        <f>IF(F17&gt;0,SUM(J230:K239),0)</f>
        <v>0</v>
      </c>
      <c r="K240" s="262"/>
      <c r="L240" s="296">
        <f>IF(F17&gt;0,SUM(L230:M239),0)</f>
        <v>0</v>
      </c>
      <c r="M240" s="262"/>
    </row>
    <row r="241" spans="1:13" s="75" customFormat="1" ht="16.8" customHeight="1" x14ac:dyDescent="0.35">
      <c r="A241" s="78"/>
      <c r="B241" s="78"/>
      <c r="C241" s="78"/>
      <c r="D241" s="78"/>
      <c r="E241" s="78"/>
      <c r="F241" s="78"/>
      <c r="G241" s="78"/>
      <c r="H241" s="78"/>
      <c r="I241" s="78"/>
      <c r="J241" s="79"/>
      <c r="K241" s="64"/>
      <c r="L241" s="79"/>
      <c r="M241" s="64"/>
    </row>
    <row r="242" spans="1:13" ht="16.8" customHeight="1" x14ac:dyDescent="0.3">
      <c r="A242" s="2"/>
      <c r="B242" s="2"/>
      <c r="C242" s="2"/>
      <c r="D242" s="2"/>
      <c r="E242" s="2"/>
      <c r="F242" s="2"/>
      <c r="G242" s="2"/>
      <c r="H242" s="2"/>
      <c r="I242" s="2"/>
      <c r="J242" s="2"/>
      <c r="K242" s="2"/>
      <c r="L242" s="2"/>
      <c r="M242" s="2"/>
    </row>
    <row r="243" spans="1:13" x14ac:dyDescent="0.3">
      <c r="A243" s="3" t="s">
        <v>283</v>
      </c>
      <c r="B243" s="2"/>
      <c r="C243" s="2"/>
      <c r="D243" s="2"/>
      <c r="E243" s="2"/>
      <c r="F243" s="2"/>
      <c r="G243" s="2"/>
      <c r="H243" s="2"/>
      <c r="I243" s="2"/>
      <c r="J243" s="2"/>
      <c r="K243" s="2"/>
      <c r="L243" s="2"/>
      <c r="M243" s="2"/>
    </row>
    <row r="244" spans="1:13" x14ac:dyDescent="0.3">
      <c r="A244" s="3"/>
      <c r="B244" s="2"/>
      <c r="C244" s="2"/>
      <c r="D244" s="2"/>
      <c r="E244" s="2"/>
      <c r="F244" s="2"/>
      <c r="G244" s="2"/>
      <c r="H244" s="2"/>
      <c r="I244" s="2"/>
      <c r="J244" s="2"/>
      <c r="K244" s="2"/>
      <c r="L244" s="2"/>
      <c r="M244" s="2"/>
    </row>
    <row r="245" spans="1:13" x14ac:dyDescent="0.3">
      <c r="A245" s="2"/>
      <c r="B245" s="2"/>
      <c r="C245" s="2"/>
      <c r="E245" s="232" t="s">
        <v>45</v>
      </c>
      <c r="F245" s="232"/>
      <c r="G245" s="232"/>
      <c r="H245" s="232"/>
      <c r="I245" s="232"/>
      <c r="J245" s="2"/>
      <c r="K245" s="2"/>
      <c r="L245" s="2"/>
      <c r="M245" s="2"/>
    </row>
    <row r="246" spans="1:13" x14ac:dyDescent="0.3">
      <c r="A246" s="2"/>
      <c r="B246" s="2"/>
      <c r="C246" s="2"/>
      <c r="D246" s="2"/>
      <c r="E246" s="232" t="str">
        <f>Orientações!C7</f>
        <v>Nome Completo da(o) Solicitante</v>
      </c>
      <c r="F246" s="232"/>
      <c r="G246" s="232"/>
      <c r="H246" s="232"/>
      <c r="I246" s="232"/>
      <c r="J246" s="2"/>
      <c r="K246" s="2"/>
      <c r="L246" s="2"/>
      <c r="M246" s="2"/>
    </row>
    <row r="247" spans="1:13" x14ac:dyDescent="0.3">
      <c r="A247" s="2"/>
      <c r="B247" s="2"/>
      <c r="C247" s="2"/>
      <c r="D247" s="2"/>
      <c r="E247" s="232" t="str">
        <f>CONCATENATE("SIAPE nº ",Orientações!D8)</f>
        <v>SIAPE nº 1234567</v>
      </c>
      <c r="F247" s="232"/>
      <c r="G247" s="232"/>
      <c r="H247" s="232"/>
      <c r="I247" s="232"/>
      <c r="J247" s="2"/>
      <c r="K247" s="2"/>
      <c r="L247" s="2"/>
      <c r="M247" s="2"/>
    </row>
  </sheetData>
  <sheetProtection algorithmName="SHA-512" hashValue="Qop2uXRIAjujbWgBuFp5j35NCkak9LIIhNYMgsj/GXPCItF15c9eAKwqjbhP3KCvSutSsW4Kr8EJfSbFkFmIsg==" saltValue="4A6y0k7gMzgHGY+KHGkY7Q==" spinCount="100000" sheet="1" objects="1" scenarios="1"/>
  <mergeCells count="667">
    <mergeCell ref="E245:I245"/>
    <mergeCell ref="E246:I246"/>
    <mergeCell ref="E247:I247"/>
    <mergeCell ref="A19:M19"/>
    <mergeCell ref="A85:B85"/>
    <mergeCell ref="C85:D85"/>
    <mergeCell ref="H85:I85"/>
    <mergeCell ref="L85:M85"/>
    <mergeCell ref="A91:B91"/>
    <mergeCell ref="C91:D91"/>
    <mergeCell ref="H91:I91"/>
    <mergeCell ref="L91:M91"/>
    <mergeCell ref="A95:B95"/>
    <mergeCell ref="C95:D95"/>
    <mergeCell ref="H95:I95"/>
    <mergeCell ref="L95:M95"/>
    <mergeCell ref="A101:B101"/>
    <mergeCell ref="C101:D101"/>
    <mergeCell ref="H101:I101"/>
    <mergeCell ref="L101:M101"/>
    <mergeCell ref="A106:B106"/>
    <mergeCell ref="C106:D106"/>
    <mergeCell ref="H106:I106"/>
    <mergeCell ref="L106:M106"/>
    <mergeCell ref="L239:M239"/>
    <mergeCell ref="J240:K240"/>
    <mergeCell ref="L240:M240"/>
    <mergeCell ref="A230:I230"/>
    <mergeCell ref="A231:I231"/>
    <mergeCell ref="A232:I232"/>
    <mergeCell ref="A233:I233"/>
    <mergeCell ref="A234:I234"/>
    <mergeCell ref="A235:I235"/>
    <mergeCell ref="A236:I236"/>
    <mergeCell ref="A237:I237"/>
    <mergeCell ref="A238:I238"/>
    <mergeCell ref="A239:I239"/>
    <mergeCell ref="A240:I240"/>
    <mergeCell ref="L230:M230"/>
    <mergeCell ref="L231:M231"/>
    <mergeCell ref="L232:M232"/>
    <mergeCell ref="L233:M233"/>
    <mergeCell ref="L234:M234"/>
    <mergeCell ref="L235:M235"/>
    <mergeCell ref="L236:M236"/>
    <mergeCell ref="L237:M237"/>
    <mergeCell ref="L238:M238"/>
    <mergeCell ref="J232:K232"/>
    <mergeCell ref="J233:K233"/>
    <mergeCell ref="J234:K234"/>
    <mergeCell ref="J235:K235"/>
    <mergeCell ref="J236:K236"/>
    <mergeCell ref="J237:K237"/>
    <mergeCell ref="J238:K238"/>
    <mergeCell ref="J239:K239"/>
    <mergeCell ref="A217:B217"/>
    <mergeCell ref="C217:D217"/>
    <mergeCell ref="H217:I217"/>
    <mergeCell ref="H218:I218"/>
    <mergeCell ref="J229:K229"/>
    <mergeCell ref="H219:I219"/>
    <mergeCell ref="L229:M229"/>
    <mergeCell ref="J230:K230"/>
    <mergeCell ref="J231:K231"/>
    <mergeCell ref="A229:I229"/>
    <mergeCell ref="A170:B170"/>
    <mergeCell ref="C170:D170"/>
    <mergeCell ref="H170:I170"/>
    <mergeCell ref="L170:M170"/>
    <mergeCell ref="A176:B176"/>
    <mergeCell ref="C176:D176"/>
    <mergeCell ref="H176:I176"/>
    <mergeCell ref="L176:M176"/>
    <mergeCell ref="A225:D225"/>
    <mergeCell ref="E225:F225"/>
    <mergeCell ref="I225:J225"/>
    <mergeCell ref="A224:B224"/>
    <mergeCell ref="H224:I224"/>
    <mergeCell ref="L224:M224"/>
    <mergeCell ref="A223:B223"/>
    <mergeCell ref="H223:I223"/>
    <mergeCell ref="L223:M223"/>
    <mergeCell ref="A218:B218"/>
    <mergeCell ref="L218:M218"/>
    <mergeCell ref="A219:B219"/>
    <mergeCell ref="H117:I117"/>
    <mergeCell ref="L117:M117"/>
    <mergeCell ref="A127:B127"/>
    <mergeCell ref="H127:I127"/>
    <mergeCell ref="L127:M127"/>
    <mergeCell ref="A118:B118"/>
    <mergeCell ref="H118:I118"/>
    <mergeCell ref="L118:M118"/>
    <mergeCell ref="A119:B119"/>
    <mergeCell ref="H119:I119"/>
    <mergeCell ref="L119:M119"/>
    <mergeCell ref="A121:D121"/>
    <mergeCell ref="E121:F121"/>
    <mergeCell ref="I121:J121"/>
    <mergeCell ref="A120:B120"/>
    <mergeCell ref="H120:I120"/>
    <mergeCell ref="L120:M120"/>
    <mergeCell ref="L219:M219"/>
    <mergeCell ref="A222:B222"/>
    <mergeCell ref="H222:I222"/>
    <mergeCell ref="L222:M222"/>
    <mergeCell ref="A210:B210"/>
    <mergeCell ref="H210:I210"/>
    <mergeCell ref="L210:M210"/>
    <mergeCell ref="C210:D210"/>
    <mergeCell ref="L217:M217"/>
    <mergeCell ref="H215:I215"/>
    <mergeCell ref="L215:M215"/>
    <mergeCell ref="A216:B216"/>
    <mergeCell ref="H216:I216"/>
    <mergeCell ref="L216:M216"/>
    <mergeCell ref="A211:B211"/>
    <mergeCell ref="H211:I211"/>
    <mergeCell ref="L211:M211"/>
    <mergeCell ref="A212:B212"/>
    <mergeCell ref="H212:I212"/>
    <mergeCell ref="L212:M212"/>
    <mergeCell ref="A213:B213"/>
    <mergeCell ref="H213:I213"/>
    <mergeCell ref="L213:M213"/>
    <mergeCell ref="A214:B214"/>
    <mergeCell ref="H214:I214"/>
    <mergeCell ref="L214:M214"/>
    <mergeCell ref="A215:B215"/>
    <mergeCell ref="A206:B206"/>
    <mergeCell ref="H206:I206"/>
    <mergeCell ref="L206:M206"/>
    <mergeCell ref="A207:B207"/>
    <mergeCell ref="H207:I207"/>
    <mergeCell ref="L207:M207"/>
    <mergeCell ref="A209:B209"/>
    <mergeCell ref="H209:I209"/>
    <mergeCell ref="L209:M209"/>
    <mergeCell ref="A208:B208"/>
    <mergeCell ref="H208:I208"/>
    <mergeCell ref="L208:M208"/>
    <mergeCell ref="C209:D209"/>
    <mergeCell ref="A203:B203"/>
    <mergeCell ref="H203:I203"/>
    <mergeCell ref="L203:M203"/>
    <mergeCell ref="A204:B204"/>
    <mergeCell ref="H204:I204"/>
    <mergeCell ref="L204:M204"/>
    <mergeCell ref="A205:B205"/>
    <mergeCell ref="H205:I205"/>
    <mergeCell ref="L205:M205"/>
    <mergeCell ref="C205:D205"/>
    <mergeCell ref="A199:B199"/>
    <mergeCell ref="H199:I199"/>
    <mergeCell ref="L199:M199"/>
    <mergeCell ref="A200:B200"/>
    <mergeCell ref="H200:I200"/>
    <mergeCell ref="L200:M200"/>
    <mergeCell ref="A202:B202"/>
    <mergeCell ref="H202:I202"/>
    <mergeCell ref="L202:M202"/>
    <mergeCell ref="C202:D202"/>
    <mergeCell ref="A196:B196"/>
    <mergeCell ref="H196:I196"/>
    <mergeCell ref="L196:M196"/>
    <mergeCell ref="A197:B197"/>
    <mergeCell ref="H197:I197"/>
    <mergeCell ref="L197:M197"/>
    <mergeCell ref="A198:B198"/>
    <mergeCell ref="H198:I198"/>
    <mergeCell ref="L198:M198"/>
    <mergeCell ref="C198:D198"/>
    <mergeCell ref="A193:B193"/>
    <mergeCell ref="H193:I193"/>
    <mergeCell ref="L193:M193"/>
    <mergeCell ref="A194:B194"/>
    <mergeCell ref="H194:I194"/>
    <mergeCell ref="L194:M194"/>
    <mergeCell ref="A195:B195"/>
    <mergeCell ref="H195:I195"/>
    <mergeCell ref="L195:M195"/>
    <mergeCell ref="C195:D195"/>
    <mergeCell ref="A189:B189"/>
    <mergeCell ref="H189:I189"/>
    <mergeCell ref="L189:M189"/>
    <mergeCell ref="A190:B190"/>
    <mergeCell ref="H190:I190"/>
    <mergeCell ref="L190:M190"/>
    <mergeCell ref="A192:B192"/>
    <mergeCell ref="H192:I192"/>
    <mergeCell ref="L192:M192"/>
    <mergeCell ref="C192:D192"/>
    <mergeCell ref="A191:B191"/>
    <mergeCell ref="C191:D191"/>
    <mergeCell ref="H191:I191"/>
    <mergeCell ref="L191:M191"/>
    <mergeCell ref="L185:M185"/>
    <mergeCell ref="C185:D185"/>
    <mergeCell ref="A186:B186"/>
    <mergeCell ref="H186:I186"/>
    <mergeCell ref="L186:M186"/>
    <mergeCell ref="A187:B187"/>
    <mergeCell ref="H187:I187"/>
    <mergeCell ref="L187:M187"/>
    <mergeCell ref="A188:B188"/>
    <mergeCell ref="H188:I188"/>
    <mergeCell ref="L188:M188"/>
    <mergeCell ref="A177:B177"/>
    <mergeCell ref="H177:I177"/>
    <mergeCell ref="L177:M177"/>
    <mergeCell ref="A178:B178"/>
    <mergeCell ref="H178:I178"/>
    <mergeCell ref="L178:M178"/>
    <mergeCell ref="A179:B179"/>
    <mergeCell ref="H179:I179"/>
    <mergeCell ref="L179:M179"/>
    <mergeCell ref="A173:B173"/>
    <mergeCell ref="H173:I173"/>
    <mergeCell ref="L173:M173"/>
    <mergeCell ref="A174:B174"/>
    <mergeCell ref="H174:I174"/>
    <mergeCell ref="L174:M174"/>
    <mergeCell ref="A175:B175"/>
    <mergeCell ref="H175:I175"/>
    <mergeCell ref="L175:M175"/>
    <mergeCell ref="A169:B169"/>
    <mergeCell ref="H169:I169"/>
    <mergeCell ref="L169:M169"/>
    <mergeCell ref="A171:B171"/>
    <mergeCell ref="H171:I171"/>
    <mergeCell ref="L171:M171"/>
    <mergeCell ref="A172:B172"/>
    <mergeCell ref="H172:I172"/>
    <mergeCell ref="L172:M172"/>
    <mergeCell ref="A166:B166"/>
    <mergeCell ref="H166:I166"/>
    <mergeCell ref="L166:M166"/>
    <mergeCell ref="A167:B167"/>
    <mergeCell ref="H167:I167"/>
    <mergeCell ref="L167:M167"/>
    <mergeCell ref="A168:B168"/>
    <mergeCell ref="H168:I168"/>
    <mergeCell ref="L168:M168"/>
    <mergeCell ref="A162:B162"/>
    <mergeCell ref="H162:I162"/>
    <mergeCell ref="L162:M162"/>
    <mergeCell ref="A163:B163"/>
    <mergeCell ref="H163:I163"/>
    <mergeCell ref="L163:M163"/>
    <mergeCell ref="A165:B165"/>
    <mergeCell ref="H165:I165"/>
    <mergeCell ref="L165:M165"/>
    <mergeCell ref="A164:B164"/>
    <mergeCell ref="C164:D164"/>
    <mergeCell ref="H164:I164"/>
    <mergeCell ref="L164:M164"/>
    <mergeCell ref="A159:B159"/>
    <mergeCell ref="H159:I159"/>
    <mergeCell ref="L159:M159"/>
    <mergeCell ref="A160:B160"/>
    <mergeCell ref="H160:I160"/>
    <mergeCell ref="L160:M160"/>
    <mergeCell ref="A161:B161"/>
    <mergeCell ref="H161:I161"/>
    <mergeCell ref="L161:M161"/>
    <mergeCell ref="A153:D153"/>
    <mergeCell ref="E153:F153"/>
    <mergeCell ref="I153:J153"/>
    <mergeCell ref="A155:M155"/>
    <mergeCell ref="H145:I145"/>
    <mergeCell ref="L145:M145"/>
    <mergeCell ref="A146:B146"/>
    <mergeCell ref="H146:I146"/>
    <mergeCell ref="L146:M146"/>
    <mergeCell ref="A147:B147"/>
    <mergeCell ref="H147:I147"/>
    <mergeCell ref="A149:B149"/>
    <mergeCell ref="C149:D149"/>
    <mergeCell ref="H149:I149"/>
    <mergeCell ref="L149:M149"/>
    <mergeCell ref="A138:B138"/>
    <mergeCell ref="C138:D138"/>
    <mergeCell ref="H138:I138"/>
    <mergeCell ref="L138:M138"/>
    <mergeCell ref="A156:B156"/>
    <mergeCell ref="H156:I156"/>
    <mergeCell ref="L156:M156"/>
    <mergeCell ref="A157:B157"/>
    <mergeCell ref="H157:I157"/>
    <mergeCell ref="L157:M157"/>
    <mergeCell ref="C156:D156"/>
    <mergeCell ref="A152:B152"/>
    <mergeCell ref="H152:I152"/>
    <mergeCell ref="L152:M152"/>
    <mergeCell ref="A148:B148"/>
    <mergeCell ref="H148:I148"/>
    <mergeCell ref="L148:M148"/>
    <mergeCell ref="A150:B150"/>
    <mergeCell ref="H150:I150"/>
    <mergeCell ref="L150:M150"/>
    <mergeCell ref="A151:B151"/>
    <mergeCell ref="H151:I151"/>
    <mergeCell ref="L151:M151"/>
    <mergeCell ref="A145:B145"/>
    <mergeCell ref="A139:B139"/>
    <mergeCell ref="H139:I139"/>
    <mergeCell ref="L139:M139"/>
    <mergeCell ref="A140:B140"/>
    <mergeCell ref="H140:I140"/>
    <mergeCell ref="L140:M140"/>
    <mergeCell ref="L147:M147"/>
    <mergeCell ref="A144:B144"/>
    <mergeCell ref="H144:I144"/>
    <mergeCell ref="L144:M144"/>
    <mergeCell ref="A141:D141"/>
    <mergeCell ref="E141:F141"/>
    <mergeCell ref="I141:J141"/>
    <mergeCell ref="A143:M143"/>
    <mergeCell ref="C144:D144"/>
    <mergeCell ref="A135:B135"/>
    <mergeCell ref="H135:I135"/>
    <mergeCell ref="L135:M135"/>
    <mergeCell ref="A136:B136"/>
    <mergeCell ref="H136:I136"/>
    <mergeCell ref="L136:M136"/>
    <mergeCell ref="A137:B137"/>
    <mergeCell ref="H137:I137"/>
    <mergeCell ref="L137:M137"/>
    <mergeCell ref="A131:B131"/>
    <mergeCell ref="H131:I131"/>
    <mergeCell ref="L131:M131"/>
    <mergeCell ref="A132:B132"/>
    <mergeCell ref="H132:I132"/>
    <mergeCell ref="L132:M132"/>
    <mergeCell ref="A134:B134"/>
    <mergeCell ref="H134:I134"/>
    <mergeCell ref="L134:M134"/>
    <mergeCell ref="A133:B133"/>
    <mergeCell ref="H133:I133"/>
    <mergeCell ref="L133:M133"/>
    <mergeCell ref="C133:D133"/>
    <mergeCell ref="L114:M114"/>
    <mergeCell ref="A129:B129"/>
    <mergeCell ref="H129:I129"/>
    <mergeCell ref="L129:M129"/>
    <mergeCell ref="A130:B130"/>
    <mergeCell ref="H130:I130"/>
    <mergeCell ref="L130:M130"/>
    <mergeCell ref="A123:M123"/>
    <mergeCell ref="A124:B124"/>
    <mergeCell ref="C124:D124"/>
    <mergeCell ref="H124:I124"/>
    <mergeCell ref="L124:M124"/>
    <mergeCell ref="A125:B125"/>
    <mergeCell ref="H125:I125"/>
    <mergeCell ref="L125:M125"/>
    <mergeCell ref="A126:B126"/>
    <mergeCell ref="H126:I126"/>
    <mergeCell ref="L126:M126"/>
    <mergeCell ref="A128:B128"/>
    <mergeCell ref="C128:D128"/>
    <mergeCell ref="H128:I128"/>
    <mergeCell ref="L128:M128"/>
    <mergeCell ref="A117:B117"/>
    <mergeCell ref="C117:D117"/>
    <mergeCell ref="A109:B109"/>
    <mergeCell ref="H109:I109"/>
    <mergeCell ref="L109:M109"/>
    <mergeCell ref="A115:B115"/>
    <mergeCell ref="H115:I115"/>
    <mergeCell ref="L115:M115"/>
    <mergeCell ref="A116:B116"/>
    <mergeCell ref="H116:I116"/>
    <mergeCell ref="L116:M116"/>
    <mergeCell ref="A110:B110"/>
    <mergeCell ref="H110:I110"/>
    <mergeCell ref="L110:M110"/>
    <mergeCell ref="A112:B112"/>
    <mergeCell ref="H112:I112"/>
    <mergeCell ref="L112:M112"/>
    <mergeCell ref="A113:B113"/>
    <mergeCell ref="H113:I113"/>
    <mergeCell ref="L113:M113"/>
    <mergeCell ref="A111:B111"/>
    <mergeCell ref="C111:D111"/>
    <mergeCell ref="H111:I111"/>
    <mergeCell ref="L111:M111"/>
    <mergeCell ref="A114:B114"/>
    <mergeCell ref="H114:I114"/>
    <mergeCell ref="A105:B105"/>
    <mergeCell ref="H105:I105"/>
    <mergeCell ref="L105:M105"/>
    <mergeCell ref="A107:B107"/>
    <mergeCell ref="H107:I107"/>
    <mergeCell ref="L107:M107"/>
    <mergeCell ref="A108:B108"/>
    <mergeCell ref="H108:I108"/>
    <mergeCell ref="L108:M108"/>
    <mergeCell ref="A93:B93"/>
    <mergeCell ref="H93:I93"/>
    <mergeCell ref="L93:M93"/>
    <mergeCell ref="A94:B94"/>
    <mergeCell ref="H94:I94"/>
    <mergeCell ref="L94:M94"/>
    <mergeCell ref="A100:B100"/>
    <mergeCell ref="H100:I100"/>
    <mergeCell ref="L100:M100"/>
    <mergeCell ref="A103:B103"/>
    <mergeCell ref="H103:I103"/>
    <mergeCell ref="L103:M103"/>
    <mergeCell ref="A104:B104"/>
    <mergeCell ref="H104:I104"/>
    <mergeCell ref="L104:M104"/>
    <mergeCell ref="A96:B96"/>
    <mergeCell ref="H96:I96"/>
    <mergeCell ref="L96:M96"/>
    <mergeCell ref="A102:B102"/>
    <mergeCell ref="H102:I102"/>
    <mergeCell ref="L102:M102"/>
    <mergeCell ref="A86:B86"/>
    <mergeCell ref="H86:I86"/>
    <mergeCell ref="L86:M86"/>
    <mergeCell ref="A87:B87"/>
    <mergeCell ref="H87:I87"/>
    <mergeCell ref="L87:M87"/>
    <mergeCell ref="A92:B92"/>
    <mergeCell ref="H92:I92"/>
    <mergeCell ref="L92:M92"/>
    <mergeCell ref="A88:B88"/>
    <mergeCell ref="H88:I88"/>
    <mergeCell ref="L88:M88"/>
    <mergeCell ref="A89:B89"/>
    <mergeCell ref="H89:I89"/>
    <mergeCell ref="L89:M89"/>
    <mergeCell ref="A90:B90"/>
    <mergeCell ref="H90:I90"/>
    <mergeCell ref="L90:M90"/>
    <mergeCell ref="A82:B82"/>
    <mergeCell ref="H82:I82"/>
    <mergeCell ref="L82:M82"/>
    <mergeCell ref="A83:B83"/>
    <mergeCell ref="H83:I83"/>
    <mergeCell ref="L83:M83"/>
    <mergeCell ref="A84:B84"/>
    <mergeCell ref="H84:I84"/>
    <mergeCell ref="L84:M84"/>
    <mergeCell ref="A97:B97"/>
    <mergeCell ref="H97:I97"/>
    <mergeCell ref="L97:M97"/>
    <mergeCell ref="A98:B98"/>
    <mergeCell ref="H98:I98"/>
    <mergeCell ref="L98:M98"/>
    <mergeCell ref="A99:B99"/>
    <mergeCell ref="H99:I99"/>
    <mergeCell ref="L99:M99"/>
    <mergeCell ref="A79:B79"/>
    <mergeCell ref="H79:I79"/>
    <mergeCell ref="L79:M79"/>
    <mergeCell ref="A80:B80"/>
    <mergeCell ref="H80:I80"/>
    <mergeCell ref="L80:M80"/>
    <mergeCell ref="A76:D76"/>
    <mergeCell ref="E76:F76"/>
    <mergeCell ref="I76:J76"/>
    <mergeCell ref="A78:M78"/>
    <mergeCell ref="C79:D79"/>
    <mergeCell ref="A81:B81"/>
    <mergeCell ref="H81:I81"/>
    <mergeCell ref="L81:M81"/>
    <mergeCell ref="A69:B69"/>
    <mergeCell ref="H69:I69"/>
    <mergeCell ref="L69:M69"/>
    <mergeCell ref="C69:D69"/>
    <mergeCell ref="A73:B73"/>
    <mergeCell ref="H73:I73"/>
    <mergeCell ref="L73:M73"/>
    <mergeCell ref="A74:B74"/>
    <mergeCell ref="H74:I74"/>
    <mergeCell ref="L74:M74"/>
    <mergeCell ref="A75:B75"/>
    <mergeCell ref="H75:I75"/>
    <mergeCell ref="L75:M75"/>
    <mergeCell ref="A70:B70"/>
    <mergeCell ref="H70:I70"/>
    <mergeCell ref="L70:M70"/>
    <mergeCell ref="A71:B71"/>
    <mergeCell ref="H71:I71"/>
    <mergeCell ref="L71:M71"/>
    <mergeCell ref="A72:B72"/>
    <mergeCell ref="H72:I72"/>
    <mergeCell ref="L72:M72"/>
    <mergeCell ref="A67:B67"/>
    <mergeCell ref="H67:I67"/>
    <mergeCell ref="L67:M67"/>
    <mergeCell ref="A64:D64"/>
    <mergeCell ref="E64:F64"/>
    <mergeCell ref="I64:J64"/>
    <mergeCell ref="A66:M66"/>
    <mergeCell ref="C67:D67"/>
    <mergeCell ref="A68:B68"/>
    <mergeCell ref="H68:I68"/>
    <mergeCell ref="L68:M68"/>
    <mergeCell ref="A60:B60"/>
    <mergeCell ref="H60:I60"/>
    <mergeCell ref="L60:M60"/>
    <mergeCell ref="A62:B62"/>
    <mergeCell ref="H62:I62"/>
    <mergeCell ref="L62:M62"/>
    <mergeCell ref="A63:B63"/>
    <mergeCell ref="H63:I63"/>
    <mergeCell ref="L63:M63"/>
    <mergeCell ref="A61:B61"/>
    <mergeCell ref="C61:D61"/>
    <mergeCell ref="H61:I61"/>
    <mergeCell ref="L61:M61"/>
    <mergeCell ref="A57:B57"/>
    <mergeCell ref="H57:I57"/>
    <mergeCell ref="L57:M57"/>
    <mergeCell ref="A58:B58"/>
    <mergeCell ref="H58:I58"/>
    <mergeCell ref="L58:M58"/>
    <mergeCell ref="A59:B59"/>
    <mergeCell ref="H59:I59"/>
    <mergeCell ref="L59:M59"/>
    <mergeCell ref="A52:M52"/>
    <mergeCell ref="A53:B53"/>
    <mergeCell ref="C53:D53"/>
    <mergeCell ref="H53:I53"/>
    <mergeCell ref="L53:M53"/>
    <mergeCell ref="A54:B54"/>
    <mergeCell ref="H54:I54"/>
    <mergeCell ref="L54:M54"/>
    <mergeCell ref="A56:B56"/>
    <mergeCell ref="H56:I56"/>
    <mergeCell ref="L56:M56"/>
    <mergeCell ref="A55:B55"/>
    <mergeCell ref="C55:D55"/>
    <mergeCell ref="H55:I55"/>
    <mergeCell ref="L55:M55"/>
    <mergeCell ref="A50:D50"/>
    <mergeCell ref="E50:F50"/>
    <mergeCell ref="I50:J50"/>
    <mergeCell ref="A41:B41"/>
    <mergeCell ref="H41:I41"/>
    <mergeCell ref="L41:M41"/>
    <mergeCell ref="A49:B49"/>
    <mergeCell ref="H49:I49"/>
    <mergeCell ref="L49:M49"/>
    <mergeCell ref="A42:B42"/>
    <mergeCell ref="H42:I42"/>
    <mergeCell ref="L42:M42"/>
    <mergeCell ref="A43:B43"/>
    <mergeCell ref="H43:I43"/>
    <mergeCell ref="L43:M43"/>
    <mergeCell ref="A47:B47"/>
    <mergeCell ref="H47:I47"/>
    <mergeCell ref="L47:M47"/>
    <mergeCell ref="A45:B45"/>
    <mergeCell ref="H45:I45"/>
    <mergeCell ref="L45:M45"/>
    <mergeCell ref="A46:B46"/>
    <mergeCell ref="H46:I46"/>
    <mergeCell ref="L46:M46"/>
    <mergeCell ref="A48:B48"/>
    <mergeCell ref="H48:I48"/>
    <mergeCell ref="L48:M48"/>
    <mergeCell ref="A37:B37"/>
    <mergeCell ref="H37:I37"/>
    <mergeCell ref="L37:M37"/>
    <mergeCell ref="A38:B38"/>
    <mergeCell ref="H38:I38"/>
    <mergeCell ref="L38:M38"/>
    <mergeCell ref="A40:B40"/>
    <mergeCell ref="H40:I40"/>
    <mergeCell ref="L40:M40"/>
    <mergeCell ref="A39:B39"/>
    <mergeCell ref="C39:D39"/>
    <mergeCell ref="H39:I39"/>
    <mergeCell ref="L39:M39"/>
    <mergeCell ref="A44:B44"/>
    <mergeCell ref="C44:D44"/>
    <mergeCell ref="H44:I44"/>
    <mergeCell ref="L44:M44"/>
    <mergeCell ref="A22:M22"/>
    <mergeCell ref="A27:D27"/>
    <mergeCell ref="E27:F27"/>
    <mergeCell ref="I27:J27"/>
    <mergeCell ref="A26:B26"/>
    <mergeCell ref="H24:I24"/>
    <mergeCell ref="L24:M24"/>
    <mergeCell ref="H25:I25"/>
    <mergeCell ref="H26:I26"/>
    <mergeCell ref="L25:M25"/>
    <mergeCell ref="L26:M26"/>
    <mergeCell ref="A23:B23"/>
    <mergeCell ref="H23:I23"/>
    <mergeCell ref="L23:M23"/>
    <mergeCell ref="C23:D23"/>
    <mergeCell ref="A24:B24"/>
    <mergeCell ref="A1:M1"/>
    <mergeCell ref="A3:M3"/>
    <mergeCell ref="A5:M5"/>
    <mergeCell ref="A7:M7"/>
    <mergeCell ref="A9:B9"/>
    <mergeCell ref="A20:M20"/>
    <mergeCell ref="A12:G12"/>
    <mergeCell ref="A13:B13"/>
    <mergeCell ref="A15:D15"/>
    <mergeCell ref="J8:K8"/>
    <mergeCell ref="L8:M8"/>
    <mergeCell ref="C9:G9"/>
    <mergeCell ref="H9:I9"/>
    <mergeCell ref="J9:M9"/>
    <mergeCell ref="B8:G8"/>
    <mergeCell ref="H8:I8"/>
    <mergeCell ref="A10:C10"/>
    <mergeCell ref="A11:D11"/>
    <mergeCell ref="A14:F14"/>
    <mergeCell ref="E11:H11"/>
    <mergeCell ref="A158:B158"/>
    <mergeCell ref="C158:D158"/>
    <mergeCell ref="H158:I158"/>
    <mergeCell ref="L158:M158"/>
    <mergeCell ref="A25:B25"/>
    <mergeCell ref="A31:B31"/>
    <mergeCell ref="H31:I31"/>
    <mergeCell ref="L31:M31"/>
    <mergeCell ref="A29:M29"/>
    <mergeCell ref="A30:B30"/>
    <mergeCell ref="C30:D30"/>
    <mergeCell ref="H30:I30"/>
    <mergeCell ref="L30:M30"/>
    <mergeCell ref="A34:M34"/>
    <mergeCell ref="A35:B35"/>
    <mergeCell ref="C35:D35"/>
    <mergeCell ref="H35:I35"/>
    <mergeCell ref="L35:M35"/>
    <mergeCell ref="A32:D32"/>
    <mergeCell ref="E32:F32"/>
    <mergeCell ref="I32:J32"/>
    <mergeCell ref="L36:M36"/>
    <mergeCell ref="A36:B36"/>
    <mergeCell ref="H36:I36"/>
    <mergeCell ref="A180:B180"/>
    <mergeCell ref="H180:I180"/>
    <mergeCell ref="L180:M180"/>
    <mergeCell ref="A201:B201"/>
    <mergeCell ref="C201:D201"/>
    <mergeCell ref="H201:I201"/>
    <mergeCell ref="L201:M201"/>
    <mergeCell ref="A220:B220"/>
    <mergeCell ref="A221:B221"/>
    <mergeCell ref="C219:D219"/>
    <mergeCell ref="H220:I220"/>
    <mergeCell ref="L220:M220"/>
    <mergeCell ref="H221:I221"/>
    <mergeCell ref="L221:M221"/>
    <mergeCell ref="A181:D181"/>
    <mergeCell ref="E181:F181"/>
    <mergeCell ref="I181:J181"/>
    <mergeCell ref="A183:M183"/>
    <mergeCell ref="A184:B184"/>
    <mergeCell ref="C184:D184"/>
    <mergeCell ref="H184:I184"/>
    <mergeCell ref="L184:M184"/>
    <mergeCell ref="A185:B185"/>
    <mergeCell ref="H185:I185"/>
  </mergeCells>
  <pageMargins left="0.39370078740157483" right="0.39370078740157483" top="0.78740157480314965" bottom="0.39370078740157483" header="0.11811023622047245" footer="0.11811023622047245"/>
  <pageSetup paperSize="9" orientation="landscape" r:id="rId1"/>
  <headerFooter>
    <oddHeader>&amp;L&amp;G&amp;CSERVIÇO PÚBLICO FEDERAL
UNIVERSIDADE FEDERAL DO OESTE DA BAHIA</oddHeader>
    <oddFooter>&amp;R&amp;P  de &amp;N</oddFooter>
  </headerFooter>
  <rowBreaks count="19" manualBreakCount="19">
    <brk id="28" max="16383" man="1"/>
    <brk id="33" max="16383" man="1"/>
    <brk id="38" max="16383" man="1"/>
    <brk id="54" max="16383" man="1"/>
    <brk id="68" max="16383" man="1"/>
    <brk id="90" max="16383" man="1"/>
    <brk id="105" max="16383" man="1"/>
    <brk id="116" max="16383" man="1"/>
    <brk id="122" max="16383" man="1"/>
    <brk id="127" max="16383" man="1"/>
    <brk id="137" max="16383" man="1"/>
    <brk id="142" max="16383" man="1"/>
    <brk id="157" max="16383" man="1"/>
    <brk id="169" max="16383" man="1"/>
    <brk id="182" max="16383" man="1"/>
    <brk id="190" max="16383" man="1"/>
    <brk id="200" max="16383" man="1"/>
    <brk id="208" max="16383" man="1"/>
    <brk id="227"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F1756-6684-4741-B839-12DC324BE251}">
  <sheetPr>
    <tabColor theme="5" tint="0.59999389629810485"/>
  </sheetPr>
  <dimension ref="A1:BT250"/>
  <sheetViews>
    <sheetView view="pageLayout" zoomScale="120" zoomScaleNormal="120" zoomScalePageLayoutView="120" workbookViewId="0">
      <selection activeCell="A5" sqref="A5:M5"/>
    </sheetView>
  </sheetViews>
  <sheetFormatPr defaultRowHeight="15.6" x14ac:dyDescent="0.3"/>
  <cols>
    <col min="1" max="2" width="10.5546875" style="1" customWidth="1"/>
    <col min="3" max="3" width="7" style="1" customWidth="1"/>
    <col min="4" max="5" width="11.21875" style="1" customWidth="1"/>
    <col min="6" max="6" width="10.77734375" style="1" customWidth="1"/>
    <col min="7" max="7" width="11.21875" style="1" customWidth="1"/>
    <col min="8" max="9" width="11" style="1" customWidth="1"/>
    <col min="10" max="11" width="11.21875" style="1" customWidth="1"/>
    <col min="12" max="13" width="11" style="1" customWidth="1"/>
  </cols>
  <sheetData>
    <row r="1" spans="1:72" ht="30" customHeight="1" x14ac:dyDescent="0.3">
      <c r="A1" s="261" t="s">
        <v>105</v>
      </c>
      <c r="B1" s="261"/>
      <c r="C1" s="261"/>
      <c r="D1" s="261"/>
      <c r="E1" s="261"/>
      <c r="F1" s="261"/>
      <c r="G1" s="261"/>
      <c r="H1" s="261"/>
      <c r="I1" s="261"/>
      <c r="J1" s="261"/>
      <c r="K1" s="261"/>
      <c r="L1" s="261"/>
      <c r="M1" s="261"/>
    </row>
    <row r="2" spans="1:72" ht="9" customHeight="1" x14ac:dyDescent="0.3">
      <c r="A2" s="2"/>
      <c r="B2" s="51"/>
      <c r="C2" s="51"/>
      <c r="D2" s="51"/>
      <c r="E2" s="51"/>
      <c r="F2" s="51"/>
      <c r="G2" s="51"/>
      <c r="H2" s="51"/>
      <c r="I2" s="2"/>
      <c r="J2" s="2"/>
      <c r="K2" s="2"/>
      <c r="L2" s="2"/>
      <c r="M2" s="2"/>
    </row>
    <row r="3" spans="1:72" ht="28.8" customHeight="1" x14ac:dyDescent="0.3">
      <c r="A3" s="262" t="s">
        <v>106</v>
      </c>
      <c r="B3" s="262"/>
      <c r="C3" s="262"/>
      <c r="D3" s="262"/>
      <c r="E3" s="262"/>
      <c r="F3" s="262"/>
      <c r="G3" s="262"/>
      <c r="H3" s="262"/>
      <c r="I3" s="262"/>
      <c r="J3" s="262"/>
      <c r="K3" s="262"/>
      <c r="L3" s="262"/>
      <c r="M3" s="262"/>
    </row>
    <row r="4" spans="1:72" s="65" customFormat="1" ht="9.6" customHeight="1" x14ac:dyDescent="0.3">
      <c r="A4" s="64"/>
      <c r="B4" s="64"/>
      <c r="C4" s="64"/>
      <c r="D4" s="64"/>
      <c r="E4" s="64"/>
      <c r="F4" s="64"/>
      <c r="G4" s="64"/>
      <c r="H4" s="64"/>
      <c r="I4" s="64"/>
      <c r="J4" s="64"/>
      <c r="K4" s="64"/>
      <c r="L4" s="64"/>
      <c r="M4" s="6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row>
    <row r="5" spans="1:72" ht="46.8" customHeight="1" x14ac:dyDescent="0.3">
      <c r="A5" s="303" t="s">
        <v>594</v>
      </c>
      <c r="B5" s="303"/>
      <c r="C5" s="303"/>
      <c r="D5" s="303"/>
      <c r="E5" s="303"/>
      <c r="F5" s="303"/>
      <c r="G5" s="303"/>
      <c r="H5" s="303"/>
      <c r="I5" s="303"/>
      <c r="J5" s="303"/>
      <c r="K5" s="303"/>
      <c r="L5" s="303"/>
      <c r="M5" s="303"/>
    </row>
    <row r="6" spans="1:72" ht="9" customHeight="1" x14ac:dyDescent="0.35">
      <c r="A6" s="52"/>
      <c r="B6" s="52"/>
      <c r="C6" s="52"/>
      <c r="D6" s="52"/>
      <c r="E6" s="52"/>
      <c r="F6" s="52"/>
      <c r="G6" s="52"/>
      <c r="H6" s="52"/>
      <c r="I6" s="52"/>
      <c r="J6" s="52"/>
      <c r="K6" s="52"/>
      <c r="L6" s="52"/>
      <c r="M6" s="52"/>
    </row>
    <row r="7" spans="1:72" ht="16.2" thickBot="1" x14ac:dyDescent="0.35">
      <c r="A7" s="264" t="s">
        <v>112</v>
      </c>
      <c r="B7" s="264"/>
      <c r="C7" s="264"/>
      <c r="D7" s="264"/>
      <c r="E7" s="264"/>
      <c r="F7" s="264"/>
      <c r="G7" s="264"/>
      <c r="H7" s="264"/>
      <c r="I7" s="264"/>
      <c r="J7" s="264"/>
      <c r="K7" s="264"/>
      <c r="L7" s="264"/>
      <c r="M7" s="264"/>
    </row>
    <row r="8" spans="1:72" ht="17.399999999999999" customHeight="1" x14ac:dyDescent="0.3">
      <c r="A8" s="66" t="s">
        <v>24</v>
      </c>
      <c r="B8" s="270" t="str">
        <f>Orientações!C7</f>
        <v>Nome Completo da(o) Solicitante</v>
      </c>
      <c r="C8" s="270"/>
      <c r="D8" s="270"/>
      <c r="E8" s="270"/>
      <c r="F8" s="270"/>
      <c r="G8" s="270"/>
      <c r="H8" s="267" t="s">
        <v>109</v>
      </c>
      <c r="I8" s="267"/>
      <c r="J8" s="270">
        <f>Orientações!D8</f>
        <v>1234567</v>
      </c>
      <c r="K8" s="270"/>
      <c r="L8" s="267"/>
      <c r="M8" s="271"/>
    </row>
    <row r="9" spans="1:72" ht="17.399999999999999" customHeight="1" x14ac:dyDescent="0.3">
      <c r="A9" s="223" t="s">
        <v>110</v>
      </c>
      <c r="B9" s="227"/>
      <c r="C9" s="207" t="str">
        <f>Orientações!E9</f>
        <v>Centro das Ciências Exatas e das Tecnologias</v>
      </c>
      <c r="D9" s="207"/>
      <c r="E9" s="207"/>
      <c r="F9" s="207"/>
      <c r="G9" s="207"/>
      <c r="H9" s="227" t="s">
        <v>111</v>
      </c>
      <c r="I9" s="227"/>
      <c r="J9" s="207" t="str">
        <f>Orientações!E10</f>
        <v>40 horas semanais com dedicação exclusiva</v>
      </c>
      <c r="K9" s="207"/>
      <c r="L9" s="207"/>
      <c r="M9" s="272"/>
      <c r="N9" s="1"/>
    </row>
    <row r="10" spans="1:72" ht="17.399999999999999" customHeight="1" x14ac:dyDescent="0.3">
      <c r="A10" s="223" t="s">
        <v>107</v>
      </c>
      <c r="B10" s="227"/>
      <c r="C10" s="227"/>
      <c r="D10" s="127">
        <f>Orientações!E11</f>
        <v>45230</v>
      </c>
      <c r="E10" s="4" t="s">
        <v>56</v>
      </c>
      <c r="F10" s="128">
        <f>Orientações!E12</f>
        <v>45961</v>
      </c>
      <c r="G10" s="97"/>
      <c r="H10" s="15"/>
      <c r="I10" s="15"/>
      <c r="J10" s="97"/>
      <c r="K10" s="97"/>
      <c r="L10" s="97"/>
      <c r="M10" s="99"/>
      <c r="N10" s="1"/>
    </row>
    <row r="11" spans="1:72" ht="17.399999999999999" customHeight="1" thickBot="1" x14ac:dyDescent="0.35">
      <c r="A11" s="273" t="s">
        <v>113</v>
      </c>
      <c r="B11" s="274"/>
      <c r="C11" s="274"/>
      <c r="D11" s="274"/>
      <c r="E11" s="219" t="str">
        <f>IF(Orientações!I15="Sim",CONCATENATE(Orientações!I15," (de ",DAY(Orientações!E16),"/",MONTH(Orientações!E16),"/",YEAR(Orientações!E16)," a ",DAY(Orientações!I16),"/",MONTH(Orientações!I16),"/",YEAR(Orientações!I16),")"),Orientações!I15)</f>
        <v>Não se aplica</v>
      </c>
      <c r="F11" s="219"/>
      <c r="G11" s="219"/>
      <c r="H11" s="219"/>
      <c r="I11" s="12"/>
      <c r="J11" s="101"/>
      <c r="K11" s="12"/>
      <c r="L11" s="12"/>
      <c r="M11" s="13"/>
    </row>
    <row r="12" spans="1:72" ht="17.399999999999999" customHeight="1" thickBot="1" x14ac:dyDescent="0.35">
      <c r="A12" s="207"/>
      <c r="B12" s="207"/>
      <c r="C12" s="207"/>
      <c r="D12" s="207"/>
      <c r="E12" s="207"/>
      <c r="F12" s="207"/>
      <c r="G12" s="207"/>
      <c r="H12" s="2"/>
      <c r="I12" s="2"/>
      <c r="J12" s="2"/>
      <c r="K12" s="2"/>
      <c r="L12" s="2"/>
      <c r="M12" s="2"/>
    </row>
    <row r="13" spans="1:72" ht="17.399999999999999" customHeight="1" x14ac:dyDescent="0.3">
      <c r="A13" s="266" t="str">
        <f>Orientações!B14</f>
        <v>Progressão  solicitada:</v>
      </c>
      <c r="B13" s="267"/>
      <c r="C13" s="67" t="str">
        <f>Orientações!E14</f>
        <v>do nível III da Classe B para o nível IV da Classe B</v>
      </c>
      <c r="D13" s="69"/>
      <c r="E13" s="70"/>
      <c r="F13" s="69"/>
      <c r="G13" s="71"/>
      <c r="H13" s="71"/>
      <c r="I13" s="71"/>
      <c r="J13" s="181"/>
      <c r="K13" s="181"/>
      <c r="L13" s="181"/>
      <c r="M13" s="186">
        <f>IF(C13='Dados - não editar'!G2,'Dados - não editar'!I2,IF(C13='Dados - não editar'!G3,'Dados - não editar'!I3,IF(C13='Dados - não editar'!G4,'Dados - não editar'!I4,IF(C13='Dados - não editar'!G5,'Dados - não editar'!I5,""))))</f>
        <v>60</v>
      </c>
    </row>
    <row r="14" spans="1:72" ht="17.399999999999999" customHeight="1" x14ac:dyDescent="0.3">
      <c r="A14" s="275" t="s">
        <v>545</v>
      </c>
      <c r="B14" s="276"/>
      <c r="C14" s="276"/>
      <c r="D14" s="276"/>
      <c r="E14" s="276"/>
      <c r="F14" s="276"/>
      <c r="G14" s="4">
        <f>M15</f>
        <v>60</v>
      </c>
      <c r="H14" s="15" t="s">
        <v>114</v>
      </c>
      <c r="J14" s="182"/>
      <c r="K14" s="182"/>
      <c r="L14" s="182"/>
      <c r="M14" s="187">
        <f>IF(J9="20 horas semanais",M13*0.5,M13)</f>
        <v>60</v>
      </c>
    </row>
    <row r="15" spans="1:72" ht="17.399999999999999" customHeight="1" thickBot="1" x14ac:dyDescent="0.35">
      <c r="A15" s="304" t="s">
        <v>108</v>
      </c>
      <c r="B15" s="305"/>
      <c r="C15" s="305"/>
      <c r="D15" s="305"/>
      <c r="E15" s="102">
        <f>IF(AND(D10&lt;J15,F10&lt;J15),"-",IF(AND(D10&lt;J15,F10&gt;=J15),J15,IF(D10&lt;=K15,D10,IF(D10&gt;K15,"-","-"))))</f>
        <v>45230</v>
      </c>
      <c r="F15" s="103" t="s">
        <v>56</v>
      </c>
      <c r="G15" s="102">
        <f>IF(E15="-","-",IF(F10&lt;=K15,F10,IF(F10&gt;K15,K15,"-")))</f>
        <v>45961</v>
      </c>
      <c r="H15" s="104"/>
      <c r="I15" s="104"/>
      <c r="J15" s="190">
        <v>45170</v>
      </c>
      <c r="K15" s="190">
        <v>45961</v>
      </c>
      <c r="L15" s="184"/>
      <c r="M15" s="191">
        <f>IF(Orientações!I15="Sim",M14*0.75,M14)</f>
        <v>60</v>
      </c>
    </row>
    <row r="16" spans="1:72" ht="17.399999999999999" customHeight="1" thickBot="1" x14ac:dyDescent="0.35">
      <c r="A16" s="15"/>
      <c r="B16" s="15"/>
      <c r="C16" s="15"/>
      <c r="D16" s="15"/>
      <c r="E16" s="3"/>
      <c r="F16" s="50"/>
      <c r="G16" s="3"/>
      <c r="H16" s="2"/>
      <c r="I16" s="2"/>
      <c r="J16" s="2"/>
      <c r="K16" s="2"/>
      <c r="L16" s="2"/>
      <c r="M16" s="2"/>
    </row>
    <row r="17" spans="1:13" ht="17.399999999999999" customHeight="1" thickBot="1" x14ac:dyDescent="0.35">
      <c r="A17" s="117" t="s">
        <v>115</v>
      </c>
      <c r="B17" s="118"/>
      <c r="C17" s="118"/>
      <c r="D17" s="118"/>
      <c r="E17" s="118"/>
      <c r="F17" s="135">
        <f>IF(E15="-",0,((G15-E15)/(365/12)))</f>
        <v>24.032876712328765</v>
      </c>
      <c r="G17" s="122" t="s">
        <v>546</v>
      </c>
      <c r="H17" s="122"/>
      <c r="I17" s="118"/>
      <c r="J17" s="118"/>
      <c r="K17" s="118"/>
      <c r="L17" s="120"/>
      <c r="M17" s="119"/>
    </row>
    <row r="18" spans="1:13" ht="17.399999999999999" customHeight="1" x14ac:dyDescent="0.3">
      <c r="A18" s="2"/>
      <c r="B18" s="2"/>
      <c r="C18" s="2"/>
      <c r="D18" s="2"/>
      <c r="E18" s="2"/>
      <c r="F18" s="4"/>
      <c r="G18" s="2"/>
      <c r="H18" s="2"/>
      <c r="I18" s="2"/>
      <c r="J18" s="2"/>
      <c r="K18" s="2"/>
      <c r="L18" s="2"/>
      <c r="M18" s="2"/>
    </row>
    <row r="19" spans="1:13" x14ac:dyDescent="0.3">
      <c r="A19" s="302" t="s">
        <v>116</v>
      </c>
      <c r="B19" s="302"/>
      <c r="C19" s="302"/>
      <c r="D19" s="302"/>
      <c r="E19" s="302"/>
      <c r="F19" s="302"/>
      <c r="G19" s="302"/>
      <c r="H19" s="302"/>
      <c r="I19" s="302"/>
      <c r="J19" s="302"/>
      <c r="K19" s="302"/>
      <c r="L19" s="302"/>
      <c r="M19" s="302"/>
    </row>
    <row r="20" spans="1:13" ht="118.8" customHeight="1" x14ac:dyDescent="0.3">
      <c r="A20" s="265"/>
      <c r="B20" s="265"/>
      <c r="C20" s="265"/>
      <c r="D20" s="265"/>
      <c r="E20" s="265"/>
      <c r="F20" s="265"/>
      <c r="G20" s="265"/>
      <c r="H20" s="265"/>
      <c r="I20" s="265"/>
      <c r="J20" s="265"/>
      <c r="K20" s="265"/>
      <c r="L20" s="265"/>
      <c r="M20" s="265"/>
    </row>
    <row r="21" spans="1:13" ht="8.4" customHeight="1" x14ac:dyDescent="0.3"/>
    <row r="22" spans="1:13" ht="33" customHeight="1" x14ac:dyDescent="0.3">
      <c r="A22" s="257" t="s">
        <v>295</v>
      </c>
      <c r="B22" s="257"/>
      <c r="C22" s="257"/>
      <c r="D22" s="257"/>
      <c r="E22" s="257"/>
      <c r="F22" s="257"/>
      <c r="G22" s="257"/>
      <c r="H22" s="257"/>
      <c r="I22" s="257"/>
      <c r="J22" s="257"/>
      <c r="K22" s="257"/>
      <c r="L22" s="257"/>
      <c r="M22" s="257"/>
    </row>
    <row r="23" spans="1:13" ht="31.2" customHeight="1" x14ac:dyDescent="0.3">
      <c r="A23" s="251" t="s">
        <v>67</v>
      </c>
      <c r="B23" s="251"/>
      <c r="C23" s="252" t="s">
        <v>68</v>
      </c>
      <c r="D23" s="252"/>
      <c r="E23" s="18" t="s">
        <v>271</v>
      </c>
      <c r="F23" s="18" t="s">
        <v>272</v>
      </c>
      <c r="G23" s="18" t="s">
        <v>273</v>
      </c>
      <c r="H23" s="251" t="s">
        <v>69</v>
      </c>
      <c r="I23" s="251"/>
      <c r="J23" s="19" t="s">
        <v>274</v>
      </c>
      <c r="K23" s="19" t="s">
        <v>275</v>
      </c>
      <c r="L23" s="253" t="s">
        <v>70</v>
      </c>
      <c r="M23" s="253"/>
    </row>
    <row r="24" spans="1:13" ht="58.8" customHeight="1" x14ac:dyDescent="0.3">
      <c r="A24" s="260" t="s">
        <v>71</v>
      </c>
      <c r="B24" s="242"/>
      <c r="C24" s="20">
        <f>1.25/15</f>
        <v>8.3333333333333329E-2</v>
      </c>
      <c r="D24" s="21" t="s">
        <v>72</v>
      </c>
      <c r="E24" s="25"/>
      <c r="F24" s="26" t="s">
        <v>591</v>
      </c>
      <c r="G24" s="31">
        <f>C24*E24</f>
        <v>0</v>
      </c>
      <c r="H24" s="246" t="s">
        <v>75</v>
      </c>
      <c r="I24" s="246"/>
      <c r="J24" s="29"/>
      <c r="K24" s="32">
        <f>C24*J24</f>
        <v>0</v>
      </c>
      <c r="L24" s="247" t="s">
        <v>75</v>
      </c>
      <c r="M24" s="247"/>
    </row>
    <row r="25" spans="1:13" ht="94.2" customHeight="1" x14ac:dyDescent="0.3">
      <c r="A25" s="256" t="s">
        <v>432</v>
      </c>
      <c r="B25" s="235"/>
      <c r="C25" s="22">
        <f>1.25/4</f>
        <v>0.3125</v>
      </c>
      <c r="D25" s="23" t="s">
        <v>72</v>
      </c>
      <c r="E25" s="27"/>
      <c r="F25" s="28"/>
      <c r="G25" s="36">
        <f>C25*E25</f>
        <v>0</v>
      </c>
      <c r="H25" s="237"/>
      <c r="I25" s="237"/>
      <c r="J25" s="30"/>
      <c r="K25" s="37">
        <f>C25*J25</f>
        <v>0</v>
      </c>
      <c r="L25" s="238"/>
      <c r="M25" s="238"/>
    </row>
    <row r="26" spans="1:13" ht="112.2" customHeight="1" x14ac:dyDescent="0.3">
      <c r="A26" s="260" t="s">
        <v>74</v>
      </c>
      <c r="B26" s="242"/>
      <c r="C26" s="24">
        <v>0.5</v>
      </c>
      <c r="D26" s="21" t="s">
        <v>433</v>
      </c>
      <c r="E26" s="25"/>
      <c r="F26" s="26"/>
      <c r="G26" s="31">
        <f>C26*E26</f>
        <v>0</v>
      </c>
      <c r="H26" s="246"/>
      <c r="I26" s="246"/>
      <c r="J26" s="29"/>
      <c r="K26" s="32">
        <f>C26*J26</f>
        <v>0</v>
      </c>
      <c r="L26" s="247"/>
      <c r="M26" s="247"/>
    </row>
    <row r="27" spans="1:13" x14ac:dyDescent="0.3">
      <c r="A27" s="248" t="s">
        <v>76</v>
      </c>
      <c r="B27" s="248"/>
      <c r="C27" s="248"/>
      <c r="D27" s="248"/>
      <c r="E27" s="249" t="s">
        <v>77</v>
      </c>
      <c r="F27" s="249"/>
      <c r="G27" s="34">
        <f>SUM(G24:G26)</f>
        <v>0</v>
      </c>
      <c r="H27" s="35"/>
      <c r="I27" s="249" t="s">
        <v>78</v>
      </c>
      <c r="J27" s="249"/>
      <c r="K27" s="34">
        <f>SUM(K24:K26)</f>
        <v>0</v>
      </c>
      <c r="L27" s="35"/>
      <c r="M27" s="33"/>
    </row>
    <row r="28" spans="1:13" ht="16.8" customHeight="1" x14ac:dyDescent="0.3"/>
    <row r="29" spans="1:13" x14ac:dyDescent="0.3">
      <c r="A29" s="312" t="s">
        <v>298</v>
      </c>
      <c r="B29" s="312"/>
      <c r="C29" s="312"/>
      <c r="D29" s="312"/>
      <c r="E29" s="312"/>
      <c r="F29" s="312"/>
      <c r="G29" s="312"/>
      <c r="H29" s="312"/>
      <c r="I29" s="312"/>
      <c r="J29" s="312"/>
      <c r="K29" s="312"/>
      <c r="L29" s="312"/>
      <c r="M29" s="312"/>
    </row>
    <row r="30" spans="1:13" ht="31.2" customHeight="1" x14ac:dyDescent="0.3">
      <c r="A30" s="251" t="s">
        <v>67</v>
      </c>
      <c r="B30" s="251"/>
      <c r="C30" s="252" t="s">
        <v>68</v>
      </c>
      <c r="D30" s="252"/>
      <c r="E30" s="18" t="s">
        <v>271</v>
      </c>
      <c r="F30" s="18" t="s">
        <v>272</v>
      </c>
      <c r="G30" s="18" t="s">
        <v>273</v>
      </c>
      <c r="H30" s="251" t="s">
        <v>69</v>
      </c>
      <c r="I30" s="251"/>
      <c r="J30" s="19" t="s">
        <v>274</v>
      </c>
      <c r="K30" s="19" t="s">
        <v>275</v>
      </c>
      <c r="L30" s="253" t="s">
        <v>70</v>
      </c>
      <c r="M30" s="253"/>
    </row>
    <row r="31" spans="1:13" ht="31.2" customHeight="1" x14ac:dyDescent="0.3">
      <c r="A31" s="306" t="s">
        <v>460</v>
      </c>
      <c r="B31" s="307"/>
      <c r="C31" s="307"/>
      <c r="D31" s="307"/>
      <c r="E31" s="307"/>
      <c r="F31" s="307"/>
      <c r="G31" s="307"/>
      <c r="H31" s="307"/>
      <c r="I31" s="308"/>
      <c r="J31" s="309"/>
      <c r="K31" s="310"/>
      <c r="L31" s="310"/>
      <c r="M31" s="311"/>
    </row>
    <row r="32" spans="1:13" x14ac:dyDescent="0.3">
      <c r="A32" s="313"/>
      <c r="B32" s="313"/>
      <c r="C32" s="313"/>
      <c r="D32" s="313"/>
      <c r="E32" s="313"/>
      <c r="F32" s="313"/>
      <c r="G32" s="313"/>
      <c r="H32" s="313"/>
      <c r="I32" s="313"/>
      <c r="J32" s="313"/>
      <c r="K32" s="313"/>
      <c r="L32" s="313"/>
      <c r="M32" s="313"/>
    </row>
    <row r="34" spans="1:13" ht="29.4" customHeight="1" x14ac:dyDescent="0.3">
      <c r="A34" s="257" t="s">
        <v>434</v>
      </c>
      <c r="B34" s="257"/>
      <c r="C34" s="257"/>
      <c r="D34" s="257"/>
      <c r="E34" s="257"/>
      <c r="F34" s="257"/>
      <c r="G34" s="257"/>
      <c r="H34" s="257"/>
      <c r="I34" s="257"/>
      <c r="J34" s="257"/>
      <c r="K34" s="257"/>
      <c r="L34" s="257"/>
      <c r="M34" s="257"/>
    </row>
    <row r="35" spans="1:13" ht="31.2" customHeight="1" x14ac:dyDescent="0.3">
      <c r="A35" s="251" t="s">
        <v>67</v>
      </c>
      <c r="B35" s="251"/>
      <c r="C35" s="252" t="s">
        <v>68</v>
      </c>
      <c r="D35" s="252"/>
      <c r="E35" s="18" t="s">
        <v>271</v>
      </c>
      <c r="F35" s="18" t="s">
        <v>272</v>
      </c>
      <c r="G35" s="18" t="s">
        <v>273</v>
      </c>
      <c r="H35" s="251" t="s">
        <v>69</v>
      </c>
      <c r="I35" s="251"/>
      <c r="J35" s="19" t="s">
        <v>274</v>
      </c>
      <c r="K35" s="19" t="s">
        <v>275</v>
      </c>
      <c r="L35" s="253" t="s">
        <v>70</v>
      </c>
      <c r="M35" s="253"/>
    </row>
    <row r="36" spans="1:13" ht="131.4" customHeight="1" x14ac:dyDescent="0.3">
      <c r="A36" s="260" t="s">
        <v>435</v>
      </c>
      <c r="B36" s="242"/>
      <c r="C36" s="20">
        <v>0.5</v>
      </c>
      <c r="D36" s="21" t="s">
        <v>82</v>
      </c>
      <c r="E36" s="25"/>
      <c r="F36" s="26"/>
      <c r="G36" s="31">
        <f t="shared" ref="G36:G49" si="0">C36*E36</f>
        <v>0</v>
      </c>
      <c r="H36" s="246"/>
      <c r="I36" s="246"/>
      <c r="J36" s="29"/>
      <c r="K36" s="32">
        <f t="shared" ref="K36:K49" si="1">C36*J36</f>
        <v>0</v>
      </c>
      <c r="L36" s="247"/>
      <c r="M36" s="247"/>
    </row>
    <row r="37" spans="1:13" ht="117.6" customHeight="1" x14ac:dyDescent="0.3">
      <c r="A37" s="256" t="s">
        <v>436</v>
      </c>
      <c r="B37" s="235"/>
      <c r="C37" s="22">
        <v>0.25</v>
      </c>
      <c r="D37" s="23" t="s">
        <v>308</v>
      </c>
      <c r="E37" s="27"/>
      <c r="F37" s="28"/>
      <c r="G37" s="36">
        <f t="shared" si="0"/>
        <v>0</v>
      </c>
      <c r="H37" s="237"/>
      <c r="I37" s="237"/>
      <c r="J37" s="30"/>
      <c r="K37" s="37">
        <f t="shared" si="1"/>
        <v>0</v>
      </c>
      <c r="L37" s="238"/>
      <c r="M37" s="238"/>
    </row>
    <row r="38" spans="1:13" ht="133.19999999999999" customHeight="1" x14ac:dyDescent="0.3">
      <c r="A38" s="260" t="s">
        <v>437</v>
      </c>
      <c r="B38" s="242"/>
      <c r="C38" s="20">
        <v>0.5</v>
      </c>
      <c r="D38" s="21" t="s">
        <v>82</v>
      </c>
      <c r="E38" s="25"/>
      <c r="F38" s="26"/>
      <c r="G38" s="31">
        <f t="shared" si="0"/>
        <v>0</v>
      </c>
      <c r="H38" s="246"/>
      <c r="I38" s="246"/>
      <c r="J38" s="29"/>
      <c r="K38" s="32">
        <f t="shared" si="1"/>
        <v>0</v>
      </c>
      <c r="L38" s="247"/>
      <c r="M38" s="247"/>
    </row>
    <row r="39" spans="1:13" ht="31.2" customHeight="1" x14ac:dyDescent="0.3">
      <c r="A39" s="239" t="s">
        <v>67</v>
      </c>
      <c r="B39" s="239"/>
      <c r="C39" s="240" t="s">
        <v>68</v>
      </c>
      <c r="D39" s="240"/>
      <c r="E39" s="73" t="s">
        <v>271</v>
      </c>
      <c r="F39" s="73" t="s">
        <v>272</v>
      </c>
      <c r="G39" s="73" t="s">
        <v>273</v>
      </c>
      <c r="H39" s="239" t="s">
        <v>69</v>
      </c>
      <c r="I39" s="239"/>
      <c r="J39" s="74" t="s">
        <v>274</v>
      </c>
      <c r="K39" s="74" t="s">
        <v>275</v>
      </c>
      <c r="L39" s="241" t="s">
        <v>70</v>
      </c>
      <c r="M39" s="241"/>
    </row>
    <row r="40" spans="1:13" ht="115.2" customHeight="1" x14ac:dyDescent="0.3">
      <c r="A40" s="256" t="s">
        <v>438</v>
      </c>
      <c r="B40" s="235"/>
      <c r="C40" s="22">
        <v>0.25</v>
      </c>
      <c r="D40" s="23" t="s">
        <v>308</v>
      </c>
      <c r="E40" s="27"/>
      <c r="F40" s="28"/>
      <c r="G40" s="36">
        <f t="shared" si="0"/>
        <v>0</v>
      </c>
      <c r="H40" s="237"/>
      <c r="I40" s="237"/>
      <c r="J40" s="30"/>
      <c r="K40" s="37">
        <f t="shared" si="1"/>
        <v>0</v>
      </c>
      <c r="L40" s="238"/>
      <c r="M40" s="238"/>
    </row>
    <row r="41" spans="1:13" ht="129.6" customHeight="1" x14ac:dyDescent="0.3">
      <c r="A41" s="260" t="s">
        <v>439</v>
      </c>
      <c r="B41" s="242"/>
      <c r="C41" s="20">
        <v>0.5</v>
      </c>
      <c r="D41" s="21" t="s">
        <v>82</v>
      </c>
      <c r="E41" s="25"/>
      <c r="F41" s="26"/>
      <c r="G41" s="31">
        <f t="shared" si="0"/>
        <v>0</v>
      </c>
      <c r="H41" s="246"/>
      <c r="I41" s="246"/>
      <c r="J41" s="29"/>
      <c r="K41" s="32">
        <f t="shared" si="1"/>
        <v>0</v>
      </c>
      <c r="L41" s="247"/>
      <c r="M41" s="247"/>
    </row>
    <row r="42" spans="1:13" ht="115.2" customHeight="1" x14ac:dyDescent="0.3">
      <c r="A42" s="256" t="s">
        <v>441</v>
      </c>
      <c r="B42" s="235"/>
      <c r="C42" s="22">
        <v>0.5</v>
      </c>
      <c r="D42" s="23" t="s">
        <v>82</v>
      </c>
      <c r="E42" s="27"/>
      <c r="F42" s="28"/>
      <c r="G42" s="36">
        <f t="shared" si="0"/>
        <v>0</v>
      </c>
      <c r="H42" s="237"/>
      <c r="I42" s="237"/>
      <c r="J42" s="30"/>
      <c r="K42" s="37">
        <f t="shared" si="1"/>
        <v>0</v>
      </c>
      <c r="L42" s="238"/>
      <c r="M42" s="238"/>
    </row>
    <row r="43" spans="1:13" ht="89.4" customHeight="1" x14ac:dyDescent="0.3">
      <c r="A43" s="260" t="s">
        <v>440</v>
      </c>
      <c r="B43" s="242"/>
      <c r="C43" s="20">
        <v>0.1</v>
      </c>
      <c r="D43" s="21" t="s">
        <v>85</v>
      </c>
      <c r="E43" s="25"/>
      <c r="F43" s="26"/>
      <c r="G43" s="31">
        <f t="shared" si="0"/>
        <v>0</v>
      </c>
      <c r="H43" s="246"/>
      <c r="I43" s="246"/>
      <c r="J43" s="29"/>
      <c r="K43" s="32">
        <f t="shared" si="1"/>
        <v>0</v>
      </c>
      <c r="L43" s="247"/>
      <c r="M43" s="247"/>
    </row>
    <row r="44" spans="1:13" ht="31.2" customHeight="1" x14ac:dyDescent="0.3">
      <c r="A44" s="239" t="s">
        <v>67</v>
      </c>
      <c r="B44" s="239"/>
      <c r="C44" s="240" t="s">
        <v>68</v>
      </c>
      <c r="D44" s="240"/>
      <c r="E44" s="73" t="s">
        <v>271</v>
      </c>
      <c r="F44" s="73" t="s">
        <v>272</v>
      </c>
      <c r="G44" s="73" t="s">
        <v>273</v>
      </c>
      <c r="H44" s="239" t="s">
        <v>69</v>
      </c>
      <c r="I44" s="239"/>
      <c r="J44" s="74" t="s">
        <v>274</v>
      </c>
      <c r="K44" s="74" t="s">
        <v>275</v>
      </c>
      <c r="L44" s="241" t="s">
        <v>70</v>
      </c>
      <c r="M44" s="241"/>
    </row>
    <row r="45" spans="1:13" ht="46.8" customHeight="1" x14ac:dyDescent="0.3">
      <c r="A45" s="256" t="s">
        <v>442</v>
      </c>
      <c r="B45" s="235"/>
      <c r="C45" s="22">
        <v>0.6</v>
      </c>
      <c r="D45" s="23" t="s">
        <v>86</v>
      </c>
      <c r="E45" s="27"/>
      <c r="F45" s="28"/>
      <c r="G45" s="36">
        <f t="shared" si="0"/>
        <v>0</v>
      </c>
      <c r="H45" s="237"/>
      <c r="I45" s="237"/>
      <c r="J45" s="30"/>
      <c r="K45" s="37">
        <f t="shared" si="1"/>
        <v>0</v>
      </c>
      <c r="L45" s="238"/>
      <c r="M45" s="238"/>
    </row>
    <row r="46" spans="1:13" ht="43.2" x14ac:dyDescent="0.3">
      <c r="A46" s="260" t="s">
        <v>443</v>
      </c>
      <c r="B46" s="242"/>
      <c r="C46" s="20">
        <v>0.3</v>
      </c>
      <c r="D46" s="21" t="s">
        <v>100</v>
      </c>
      <c r="E46" s="25"/>
      <c r="F46" s="26"/>
      <c r="G46" s="31">
        <f t="shared" si="0"/>
        <v>0</v>
      </c>
      <c r="H46" s="246"/>
      <c r="I46" s="246"/>
      <c r="J46" s="29"/>
      <c r="K46" s="32">
        <f t="shared" si="1"/>
        <v>0</v>
      </c>
      <c r="L46" s="247"/>
      <c r="M46" s="247"/>
    </row>
    <row r="47" spans="1:13" ht="43.2" x14ac:dyDescent="0.3">
      <c r="A47" s="256" t="s">
        <v>444</v>
      </c>
      <c r="B47" s="235"/>
      <c r="C47" s="22">
        <v>1</v>
      </c>
      <c r="D47" s="23" t="s">
        <v>86</v>
      </c>
      <c r="E47" s="27"/>
      <c r="F47" s="28"/>
      <c r="G47" s="36">
        <f t="shared" si="0"/>
        <v>0</v>
      </c>
      <c r="H47" s="237"/>
      <c r="I47" s="237"/>
      <c r="J47" s="30"/>
      <c r="K47" s="37">
        <f t="shared" si="1"/>
        <v>0</v>
      </c>
      <c r="L47" s="238"/>
      <c r="M47" s="238"/>
    </row>
    <row r="48" spans="1:13" ht="43.2" x14ac:dyDescent="0.3">
      <c r="A48" s="260" t="s">
        <v>445</v>
      </c>
      <c r="B48" s="242"/>
      <c r="C48" s="20">
        <v>0.5</v>
      </c>
      <c r="D48" s="21" t="s">
        <v>100</v>
      </c>
      <c r="E48" s="25"/>
      <c r="F48" s="26"/>
      <c r="G48" s="31">
        <f t="shared" si="0"/>
        <v>0</v>
      </c>
      <c r="H48" s="246"/>
      <c r="I48" s="246"/>
      <c r="J48" s="29"/>
      <c r="K48" s="32">
        <f t="shared" si="1"/>
        <v>0</v>
      </c>
      <c r="L48" s="247"/>
      <c r="M48" s="247"/>
    </row>
    <row r="49" spans="1:13" ht="43.2" x14ac:dyDescent="0.3">
      <c r="A49" s="256" t="s">
        <v>446</v>
      </c>
      <c r="B49" s="235"/>
      <c r="C49" s="22">
        <v>1.2</v>
      </c>
      <c r="D49" s="23" t="s">
        <v>87</v>
      </c>
      <c r="E49" s="27"/>
      <c r="F49" s="28"/>
      <c r="G49" s="36">
        <f t="shared" si="0"/>
        <v>0</v>
      </c>
      <c r="H49" s="237"/>
      <c r="I49" s="237"/>
      <c r="J49" s="30"/>
      <c r="K49" s="37">
        <f t="shared" si="1"/>
        <v>0</v>
      </c>
      <c r="L49" s="238"/>
      <c r="M49" s="238"/>
    </row>
    <row r="50" spans="1:13" x14ac:dyDescent="0.3">
      <c r="A50" s="248" t="s">
        <v>76</v>
      </c>
      <c r="B50" s="248"/>
      <c r="C50" s="248"/>
      <c r="D50" s="248"/>
      <c r="E50" s="249" t="s">
        <v>77</v>
      </c>
      <c r="F50" s="249"/>
      <c r="G50" s="34">
        <f>SUM(G36:G49)</f>
        <v>0</v>
      </c>
      <c r="H50" s="35"/>
      <c r="I50" s="249" t="s">
        <v>78</v>
      </c>
      <c r="J50" s="249"/>
      <c r="K50" s="34">
        <f>SUM(K36:K49)</f>
        <v>0</v>
      </c>
      <c r="L50" s="35"/>
      <c r="M50" s="33"/>
    </row>
    <row r="52" spans="1:13" x14ac:dyDescent="0.3">
      <c r="A52" s="312" t="s">
        <v>315</v>
      </c>
      <c r="B52" s="312"/>
      <c r="C52" s="312"/>
      <c r="D52" s="312"/>
      <c r="E52" s="312"/>
      <c r="F52" s="312"/>
      <c r="G52" s="312"/>
      <c r="H52" s="312"/>
      <c r="I52" s="312"/>
      <c r="J52" s="312"/>
      <c r="K52" s="312"/>
      <c r="L52" s="312"/>
      <c r="M52" s="312"/>
    </row>
    <row r="53" spans="1:13" ht="31.2" customHeight="1" x14ac:dyDescent="0.3">
      <c r="A53" s="251" t="s">
        <v>67</v>
      </c>
      <c r="B53" s="251"/>
      <c r="C53" s="252" t="s">
        <v>68</v>
      </c>
      <c r="D53" s="252"/>
      <c r="E53" s="18" t="s">
        <v>271</v>
      </c>
      <c r="F53" s="18" t="s">
        <v>272</v>
      </c>
      <c r="G53" s="18" t="s">
        <v>273</v>
      </c>
      <c r="H53" s="251" t="s">
        <v>69</v>
      </c>
      <c r="I53" s="251"/>
      <c r="J53" s="19" t="s">
        <v>274</v>
      </c>
      <c r="K53" s="19" t="s">
        <v>275</v>
      </c>
      <c r="L53" s="253" t="s">
        <v>70</v>
      </c>
      <c r="M53" s="253"/>
    </row>
    <row r="54" spans="1:13" ht="116.4" customHeight="1" x14ac:dyDescent="0.3">
      <c r="A54" s="242" t="s">
        <v>447</v>
      </c>
      <c r="B54" s="243"/>
      <c r="C54" s="20">
        <v>1</v>
      </c>
      <c r="D54" s="21" t="s">
        <v>118</v>
      </c>
      <c r="E54" s="25"/>
      <c r="F54" s="26"/>
      <c r="G54" s="31">
        <f t="shared" ref="G54:G63" si="2">C54*E54</f>
        <v>0</v>
      </c>
      <c r="H54" s="246"/>
      <c r="I54" s="246"/>
      <c r="J54" s="29"/>
      <c r="K54" s="32">
        <f t="shared" ref="K54:K63" si="3">C54*J54</f>
        <v>0</v>
      </c>
      <c r="L54" s="247"/>
      <c r="M54" s="247"/>
    </row>
    <row r="55" spans="1:13" ht="31.2" customHeight="1" x14ac:dyDescent="0.3">
      <c r="A55" s="239" t="s">
        <v>67</v>
      </c>
      <c r="B55" s="239"/>
      <c r="C55" s="240" t="s">
        <v>68</v>
      </c>
      <c r="D55" s="240"/>
      <c r="E55" s="73" t="s">
        <v>271</v>
      </c>
      <c r="F55" s="73" t="s">
        <v>272</v>
      </c>
      <c r="G55" s="73" t="s">
        <v>273</v>
      </c>
      <c r="H55" s="239" t="s">
        <v>69</v>
      </c>
      <c r="I55" s="239"/>
      <c r="J55" s="74" t="s">
        <v>274</v>
      </c>
      <c r="K55" s="74" t="s">
        <v>275</v>
      </c>
      <c r="L55" s="241" t="s">
        <v>70</v>
      </c>
      <c r="M55" s="241"/>
    </row>
    <row r="56" spans="1:13" ht="91.2" customHeight="1" x14ac:dyDescent="0.3">
      <c r="A56" s="235" t="s">
        <v>318</v>
      </c>
      <c r="B56" s="236"/>
      <c r="C56" s="22">
        <v>1</v>
      </c>
      <c r="D56" s="23" t="s">
        <v>118</v>
      </c>
      <c r="E56" s="27"/>
      <c r="F56" s="28"/>
      <c r="G56" s="36">
        <f t="shared" si="2"/>
        <v>0</v>
      </c>
      <c r="H56" s="237"/>
      <c r="I56" s="237"/>
      <c r="J56" s="30"/>
      <c r="K56" s="37">
        <f t="shared" si="3"/>
        <v>0</v>
      </c>
      <c r="L56" s="238"/>
      <c r="M56" s="238"/>
    </row>
    <row r="57" spans="1:13" ht="91.2" customHeight="1" x14ac:dyDescent="0.3">
      <c r="A57" s="242" t="s">
        <v>448</v>
      </c>
      <c r="B57" s="243"/>
      <c r="C57" s="20">
        <v>2</v>
      </c>
      <c r="D57" s="21" t="s">
        <v>121</v>
      </c>
      <c r="E57" s="25"/>
      <c r="F57" s="26"/>
      <c r="G57" s="31">
        <f t="shared" si="2"/>
        <v>0</v>
      </c>
      <c r="H57" s="246"/>
      <c r="I57" s="246"/>
      <c r="J57" s="29"/>
      <c r="K57" s="32">
        <f t="shared" si="3"/>
        <v>0</v>
      </c>
      <c r="L57" s="247"/>
      <c r="M57" s="247"/>
    </row>
    <row r="58" spans="1:13" ht="90.6" customHeight="1" x14ac:dyDescent="0.3">
      <c r="A58" s="235" t="s">
        <v>449</v>
      </c>
      <c r="B58" s="236"/>
      <c r="C58" s="22">
        <v>2</v>
      </c>
      <c r="D58" s="23" t="s">
        <v>121</v>
      </c>
      <c r="E58" s="27"/>
      <c r="F58" s="28"/>
      <c r="G58" s="36">
        <f t="shared" si="2"/>
        <v>0</v>
      </c>
      <c r="H58" s="237"/>
      <c r="I58" s="237"/>
      <c r="J58" s="30"/>
      <c r="K58" s="37">
        <f t="shared" si="3"/>
        <v>0</v>
      </c>
      <c r="L58" s="238"/>
      <c r="M58" s="238"/>
    </row>
    <row r="59" spans="1:13" ht="75.599999999999994" customHeight="1" x14ac:dyDescent="0.3">
      <c r="A59" s="242" t="s">
        <v>450</v>
      </c>
      <c r="B59" s="243"/>
      <c r="C59" s="20">
        <v>4</v>
      </c>
      <c r="D59" s="21" t="s">
        <v>121</v>
      </c>
      <c r="E59" s="25"/>
      <c r="F59" s="26"/>
      <c r="G59" s="31">
        <f t="shared" si="2"/>
        <v>0</v>
      </c>
      <c r="H59" s="246"/>
      <c r="I59" s="246"/>
      <c r="J59" s="29"/>
      <c r="K59" s="32">
        <f t="shared" si="3"/>
        <v>0</v>
      </c>
      <c r="L59" s="247"/>
      <c r="M59" s="247"/>
    </row>
    <row r="60" spans="1:13" ht="76.2" customHeight="1" x14ac:dyDescent="0.3">
      <c r="A60" s="235" t="s">
        <v>451</v>
      </c>
      <c r="B60" s="236"/>
      <c r="C60" s="22">
        <v>6</v>
      </c>
      <c r="D60" s="23" t="s">
        <v>121</v>
      </c>
      <c r="E60" s="27"/>
      <c r="F60" s="28"/>
      <c r="G60" s="36">
        <f t="shared" si="2"/>
        <v>0</v>
      </c>
      <c r="H60" s="237"/>
      <c r="I60" s="237"/>
      <c r="J60" s="30"/>
      <c r="K60" s="37">
        <f t="shared" si="3"/>
        <v>0</v>
      </c>
      <c r="L60" s="238"/>
      <c r="M60" s="238"/>
    </row>
    <row r="61" spans="1:13" ht="31.2" customHeight="1" x14ac:dyDescent="0.3">
      <c r="A61" s="251" t="s">
        <v>67</v>
      </c>
      <c r="B61" s="251"/>
      <c r="C61" s="252" t="s">
        <v>68</v>
      </c>
      <c r="D61" s="252"/>
      <c r="E61" s="18" t="s">
        <v>271</v>
      </c>
      <c r="F61" s="18" t="s">
        <v>272</v>
      </c>
      <c r="G61" s="18" t="s">
        <v>273</v>
      </c>
      <c r="H61" s="251" t="s">
        <v>69</v>
      </c>
      <c r="I61" s="251"/>
      <c r="J61" s="19" t="s">
        <v>274</v>
      </c>
      <c r="K61" s="19" t="s">
        <v>275</v>
      </c>
      <c r="L61" s="253" t="s">
        <v>70</v>
      </c>
      <c r="M61" s="253"/>
    </row>
    <row r="62" spans="1:13" ht="87.6" customHeight="1" x14ac:dyDescent="0.3">
      <c r="A62" s="242" t="s">
        <v>452</v>
      </c>
      <c r="B62" s="243"/>
      <c r="C62" s="20">
        <v>2</v>
      </c>
      <c r="D62" s="21" t="s">
        <v>121</v>
      </c>
      <c r="E62" s="25"/>
      <c r="F62" s="26"/>
      <c r="G62" s="31">
        <f t="shared" si="2"/>
        <v>0</v>
      </c>
      <c r="H62" s="246"/>
      <c r="I62" s="246"/>
      <c r="J62" s="29"/>
      <c r="K62" s="32">
        <f t="shared" si="3"/>
        <v>0</v>
      </c>
      <c r="L62" s="247"/>
      <c r="M62" s="247"/>
    </row>
    <row r="63" spans="1:13" ht="87.6" customHeight="1" x14ac:dyDescent="0.3">
      <c r="A63" s="235" t="s">
        <v>453</v>
      </c>
      <c r="B63" s="236"/>
      <c r="C63" s="22">
        <v>1</v>
      </c>
      <c r="D63" s="23" t="s">
        <v>118</v>
      </c>
      <c r="E63" s="27"/>
      <c r="F63" s="28"/>
      <c r="G63" s="36">
        <f t="shared" si="2"/>
        <v>0</v>
      </c>
      <c r="H63" s="237"/>
      <c r="I63" s="237"/>
      <c r="J63" s="30"/>
      <c r="K63" s="37">
        <f t="shared" si="3"/>
        <v>0</v>
      </c>
      <c r="L63" s="238"/>
      <c r="M63" s="238"/>
    </row>
    <row r="64" spans="1:13" x14ac:dyDescent="0.3">
      <c r="A64" s="313" t="s">
        <v>76</v>
      </c>
      <c r="B64" s="313"/>
      <c r="C64" s="313"/>
      <c r="D64" s="313"/>
      <c r="E64" s="314" t="s">
        <v>77</v>
      </c>
      <c r="F64" s="314"/>
      <c r="G64" s="47">
        <f>SUM(G54:G63)</f>
        <v>0</v>
      </c>
      <c r="H64" s="48"/>
      <c r="I64" s="314" t="s">
        <v>78</v>
      </c>
      <c r="J64" s="314"/>
      <c r="K64" s="47">
        <f>SUM(K54:K63)</f>
        <v>0</v>
      </c>
      <c r="L64" s="48"/>
      <c r="M64" s="49"/>
    </row>
    <row r="66" spans="1:13" ht="32.4" customHeight="1" x14ac:dyDescent="0.3">
      <c r="A66" s="257" t="s">
        <v>320</v>
      </c>
      <c r="B66" s="257"/>
      <c r="C66" s="257"/>
      <c r="D66" s="257"/>
      <c r="E66" s="257"/>
      <c r="F66" s="257"/>
      <c r="G66" s="257"/>
      <c r="H66" s="257"/>
      <c r="I66" s="257"/>
      <c r="J66" s="257"/>
      <c r="K66" s="257"/>
      <c r="L66" s="257"/>
      <c r="M66" s="257"/>
    </row>
    <row r="67" spans="1:13" ht="31.2" customHeight="1" x14ac:dyDescent="0.3">
      <c r="A67" s="251" t="s">
        <v>67</v>
      </c>
      <c r="B67" s="251"/>
      <c r="C67" s="252" t="s">
        <v>68</v>
      </c>
      <c r="D67" s="252"/>
      <c r="E67" s="18" t="s">
        <v>271</v>
      </c>
      <c r="F67" s="18" t="s">
        <v>272</v>
      </c>
      <c r="G67" s="18" t="s">
        <v>273</v>
      </c>
      <c r="H67" s="251" t="s">
        <v>69</v>
      </c>
      <c r="I67" s="251"/>
      <c r="J67" s="19" t="s">
        <v>274</v>
      </c>
      <c r="K67" s="19" t="s">
        <v>275</v>
      </c>
      <c r="L67" s="253" t="s">
        <v>70</v>
      </c>
      <c r="M67" s="253"/>
    </row>
    <row r="68" spans="1:13" ht="129" customHeight="1" x14ac:dyDescent="0.3">
      <c r="A68" s="260" t="s">
        <v>454</v>
      </c>
      <c r="B68" s="242"/>
      <c r="C68" s="20">
        <v>0.5</v>
      </c>
      <c r="D68" s="21" t="s">
        <v>134</v>
      </c>
      <c r="E68" s="25"/>
      <c r="F68" s="26"/>
      <c r="G68" s="31">
        <f t="shared" ref="G68:G75" si="4">C68*E68</f>
        <v>0</v>
      </c>
      <c r="H68" s="246"/>
      <c r="I68" s="246"/>
      <c r="J68" s="29"/>
      <c r="K68" s="32">
        <f t="shared" ref="K68:K75" si="5">C68*J68</f>
        <v>0</v>
      </c>
      <c r="L68" s="247"/>
      <c r="M68" s="247"/>
    </row>
    <row r="69" spans="1:13" ht="31.2" customHeight="1" x14ac:dyDescent="0.3">
      <c r="A69" s="239" t="s">
        <v>67</v>
      </c>
      <c r="B69" s="239"/>
      <c r="C69" s="240" t="s">
        <v>68</v>
      </c>
      <c r="D69" s="240"/>
      <c r="E69" s="73" t="s">
        <v>271</v>
      </c>
      <c r="F69" s="73" t="s">
        <v>272</v>
      </c>
      <c r="G69" s="73" t="s">
        <v>273</v>
      </c>
      <c r="H69" s="239" t="s">
        <v>69</v>
      </c>
      <c r="I69" s="239"/>
      <c r="J69" s="74" t="s">
        <v>274</v>
      </c>
      <c r="K69" s="74" t="s">
        <v>275</v>
      </c>
      <c r="L69" s="241" t="s">
        <v>70</v>
      </c>
      <c r="M69" s="241"/>
    </row>
    <row r="70" spans="1:13" ht="103.8" customHeight="1" x14ac:dyDescent="0.3">
      <c r="A70" s="256" t="s">
        <v>455</v>
      </c>
      <c r="B70" s="235"/>
      <c r="C70" s="22">
        <v>1</v>
      </c>
      <c r="D70" s="23" t="s">
        <v>135</v>
      </c>
      <c r="E70" s="27"/>
      <c r="F70" s="28"/>
      <c r="G70" s="36">
        <f t="shared" si="4"/>
        <v>0</v>
      </c>
      <c r="H70" s="237"/>
      <c r="I70" s="237"/>
      <c r="J70" s="30"/>
      <c r="K70" s="37">
        <f t="shared" si="5"/>
        <v>0</v>
      </c>
      <c r="L70" s="238"/>
      <c r="M70" s="238"/>
    </row>
    <row r="71" spans="1:13" ht="128.4" customHeight="1" x14ac:dyDescent="0.3">
      <c r="A71" s="260" t="s">
        <v>457</v>
      </c>
      <c r="B71" s="242"/>
      <c r="C71" s="20">
        <v>0.5</v>
      </c>
      <c r="D71" s="21" t="s">
        <v>136</v>
      </c>
      <c r="E71" s="25"/>
      <c r="F71" s="26"/>
      <c r="G71" s="31">
        <f t="shared" si="4"/>
        <v>0</v>
      </c>
      <c r="H71" s="246"/>
      <c r="I71" s="246"/>
      <c r="J71" s="29"/>
      <c r="K71" s="32">
        <f t="shared" si="5"/>
        <v>0</v>
      </c>
      <c r="L71" s="247"/>
      <c r="M71" s="247"/>
    </row>
    <row r="72" spans="1:13" ht="43.2" x14ac:dyDescent="0.3">
      <c r="A72" s="256" t="s">
        <v>130</v>
      </c>
      <c r="B72" s="235"/>
      <c r="C72" s="22">
        <v>5</v>
      </c>
      <c r="D72" s="23" t="s">
        <v>137</v>
      </c>
      <c r="E72" s="27"/>
      <c r="F72" s="28"/>
      <c r="G72" s="36">
        <f t="shared" si="4"/>
        <v>0</v>
      </c>
      <c r="H72" s="237"/>
      <c r="I72" s="237"/>
      <c r="J72" s="30"/>
      <c r="K72" s="37">
        <f t="shared" si="5"/>
        <v>0</v>
      </c>
      <c r="L72" s="238"/>
      <c r="M72" s="238"/>
    </row>
    <row r="73" spans="1:13" ht="43.2" x14ac:dyDescent="0.3">
      <c r="A73" s="260" t="s">
        <v>458</v>
      </c>
      <c r="B73" s="242"/>
      <c r="C73" s="20">
        <v>10</v>
      </c>
      <c r="D73" s="21" t="s">
        <v>137</v>
      </c>
      <c r="E73" s="25"/>
      <c r="F73" s="26"/>
      <c r="G73" s="31">
        <f t="shared" si="4"/>
        <v>0</v>
      </c>
      <c r="H73" s="246"/>
      <c r="I73" s="246"/>
      <c r="J73" s="29"/>
      <c r="K73" s="32">
        <f t="shared" si="5"/>
        <v>0</v>
      </c>
      <c r="L73" s="247"/>
      <c r="M73" s="247"/>
    </row>
    <row r="74" spans="1:13" ht="43.2" x14ac:dyDescent="0.3">
      <c r="A74" s="256" t="s">
        <v>459</v>
      </c>
      <c r="B74" s="235"/>
      <c r="C74" s="22">
        <v>20</v>
      </c>
      <c r="D74" s="23" t="s">
        <v>137</v>
      </c>
      <c r="E74" s="27"/>
      <c r="F74" s="28"/>
      <c r="G74" s="36">
        <f t="shared" si="4"/>
        <v>0</v>
      </c>
      <c r="H74" s="237"/>
      <c r="I74" s="237"/>
      <c r="J74" s="30"/>
      <c r="K74" s="37">
        <f t="shared" si="5"/>
        <v>0</v>
      </c>
      <c r="L74" s="238"/>
      <c r="M74" s="238"/>
    </row>
    <row r="75" spans="1:13" ht="43.2" x14ac:dyDescent="0.3">
      <c r="A75" s="260" t="s">
        <v>456</v>
      </c>
      <c r="B75" s="242"/>
      <c r="C75" s="20">
        <v>40</v>
      </c>
      <c r="D75" s="21" t="s">
        <v>137</v>
      </c>
      <c r="E75" s="25"/>
      <c r="F75" s="26"/>
      <c r="G75" s="31">
        <f t="shared" si="4"/>
        <v>0</v>
      </c>
      <c r="H75" s="246"/>
      <c r="I75" s="246"/>
      <c r="J75" s="29"/>
      <c r="K75" s="32">
        <f t="shared" si="5"/>
        <v>0</v>
      </c>
      <c r="L75" s="247"/>
      <c r="M75" s="247"/>
    </row>
    <row r="76" spans="1:13" x14ac:dyDescent="0.3">
      <c r="A76" s="248" t="s">
        <v>76</v>
      </c>
      <c r="B76" s="248"/>
      <c r="C76" s="248"/>
      <c r="D76" s="248"/>
      <c r="E76" s="249" t="s">
        <v>77</v>
      </c>
      <c r="F76" s="249"/>
      <c r="G76" s="34">
        <f>SUM(G68:G75)</f>
        <v>0</v>
      </c>
      <c r="H76" s="35"/>
      <c r="I76" s="249" t="s">
        <v>78</v>
      </c>
      <c r="J76" s="249"/>
      <c r="K76" s="34">
        <f>SUM(K68:K75)</f>
        <v>0</v>
      </c>
      <c r="L76" s="35"/>
      <c r="M76" s="33"/>
    </row>
    <row r="78" spans="1:13" x14ac:dyDescent="0.3">
      <c r="A78" s="312" t="s">
        <v>325</v>
      </c>
      <c r="B78" s="312"/>
      <c r="C78" s="312"/>
      <c r="D78" s="312"/>
      <c r="E78" s="312"/>
      <c r="F78" s="312"/>
      <c r="G78" s="312"/>
      <c r="H78" s="312"/>
      <c r="I78" s="312"/>
      <c r="J78" s="312"/>
      <c r="K78" s="312"/>
      <c r="L78" s="312"/>
      <c r="M78" s="312"/>
    </row>
    <row r="79" spans="1:13" ht="31.2" customHeight="1" x14ac:dyDescent="0.3">
      <c r="A79" s="251" t="s">
        <v>67</v>
      </c>
      <c r="B79" s="251"/>
      <c r="C79" s="252" t="s">
        <v>68</v>
      </c>
      <c r="D79" s="252"/>
      <c r="E79" s="18" t="s">
        <v>271</v>
      </c>
      <c r="F79" s="18" t="s">
        <v>272</v>
      </c>
      <c r="G79" s="18" t="s">
        <v>273</v>
      </c>
      <c r="H79" s="251" t="s">
        <v>69</v>
      </c>
      <c r="I79" s="251"/>
      <c r="J79" s="19" t="s">
        <v>274</v>
      </c>
      <c r="K79" s="19" t="s">
        <v>275</v>
      </c>
      <c r="L79" s="253" t="s">
        <v>70</v>
      </c>
      <c r="M79" s="253"/>
    </row>
    <row r="80" spans="1:13" ht="61.8" customHeight="1" x14ac:dyDescent="0.3">
      <c r="A80" s="242" t="s">
        <v>469</v>
      </c>
      <c r="B80" s="243"/>
      <c r="C80" s="20">
        <v>30</v>
      </c>
      <c r="D80" s="21" t="s">
        <v>172</v>
      </c>
      <c r="E80" s="25"/>
      <c r="F80" s="26"/>
      <c r="G80" s="31">
        <f t="shared" ref="G80:G120" si="6">C80*E80</f>
        <v>0</v>
      </c>
      <c r="H80" s="246"/>
      <c r="I80" s="246"/>
      <c r="J80" s="29"/>
      <c r="K80" s="32">
        <f t="shared" ref="K80:K120" si="7">C80*J80</f>
        <v>0</v>
      </c>
      <c r="L80" s="247"/>
      <c r="M80" s="247"/>
    </row>
    <row r="81" spans="1:13" ht="61.8" customHeight="1" x14ac:dyDescent="0.3">
      <c r="A81" s="235" t="s">
        <v>467</v>
      </c>
      <c r="B81" s="236"/>
      <c r="C81" s="22">
        <v>18</v>
      </c>
      <c r="D81" s="23" t="s">
        <v>172</v>
      </c>
      <c r="E81" s="27"/>
      <c r="F81" s="28"/>
      <c r="G81" s="36">
        <f t="shared" si="6"/>
        <v>0</v>
      </c>
      <c r="H81" s="237"/>
      <c r="I81" s="237"/>
      <c r="J81" s="30"/>
      <c r="K81" s="37">
        <f t="shared" si="7"/>
        <v>0</v>
      </c>
      <c r="L81" s="238"/>
      <c r="M81" s="238"/>
    </row>
    <row r="82" spans="1:13" ht="58.8" customHeight="1" x14ac:dyDescent="0.3">
      <c r="A82" s="242" t="s">
        <v>468</v>
      </c>
      <c r="B82" s="243"/>
      <c r="C82" s="244" t="s">
        <v>81</v>
      </c>
      <c r="D82" s="245"/>
      <c r="E82" s="25" t="s">
        <v>81</v>
      </c>
      <c r="F82" s="26" t="s">
        <v>81</v>
      </c>
      <c r="G82" s="26" t="s">
        <v>81</v>
      </c>
      <c r="H82" s="244" t="s">
        <v>81</v>
      </c>
      <c r="I82" s="245"/>
      <c r="J82" s="92" t="s">
        <v>81</v>
      </c>
      <c r="K82" s="92" t="s">
        <v>81</v>
      </c>
      <c r="L82" s="315" t="s">
        <v>81</v>
      </c>
      <c r="M82" s="316"/>
    </row>
    <row r="83" spans="1:13" ht="88.8" customHeight="1" x14ac:dyDescent="0.3">
      <c r="A83" s="235" t="s">
        <v>466</v>
      </c>
      <c r="B83" s="236"/>
      <c r="C83" s="22">
        <v>2</v>
      </c>
      <c r="D83" s="23" t="s">
        <v>172</v>
      </c>
      <c r="E83" s="27"/>
      <c r="F83" s="28"/>
      <c r="G83" s="36">
        <f t="shared" si="6"/>
        <v>0</v>
      </c>
      <c r="H83" s="237"/>
      <c r="I83" s="237"/>
      <c r="J83" s="30"/>
      <c r="K83" s="37">
        <f t="shared" si="7"/>
        <v>0</v>
      </c>
      <c r="L83" s="238"/>
      <c r="M83" s="238"/>
    </row>
    <row r="84" spans="1:13" ht="87.6" customHeight="1" x14ac:dyDescent="0.3">
      <c r="A84" s="242" t="s">
        <v>465</v>
      </c>
      <c r="B84" s="243"/>
      <c r="C84" s="20">
        <v>3</v>
      </c>
      <c r="D84" s="21" t="s">
        <v>172</v>
      </c>
      <c r="E84" s="25"/>
      <c r="F84" s="26"/>
      <c r="G84" s="31">
        <f t="shared" si="6"/>
        <v>0</v>
      </c>
      <c r="H84" s="246"/>
      <c r="I84" s="246"/>
      <c r="J84" s="29"/>
      <c r="K84" s="32">
        <f t="shared" si="7"/>
        <v>0</v>
      </c>
      <c r="L84" s="247"/>
      <c r="M84" s="247"/>
    </row>
    <row r="85" spans="1:13" ht="57" customHeight="1" x14ac:dyDescent="0.3">
      <c r="A85" s="235" t="s">
        <v>464</v>
      </c>
      <c r="B85" s="236"/>
      <c r="C85" s="22">
        <v>0.5</v>
      </c>
      <c r="D85" s="23" t="s">
        <v>173</v>
      </c>
      <c r="E85" s="27"/>
      <c r="F85" s="28"/>
      <c r="G85" s="36">
        <f t="shared" si="6"/>
        <v>0</v>
      </c>
      <c r="H85" s="237"/>
      <c r="I85" s="237"/>
      <c r="J85" s="30"/>
      <c r="K85" s="37">
        <f t="shared" si="7"/>
        <v>0</v>
      </c>
      <c r="L85" s="238"/>
      <c r="M85" s="238"/>
    </row>
    <row r="86" spans="1:13" ht="31.2" customHeight="1" x14ac:dyDescent="0.3">
      <c r="A86" s="251" t="s">
        <v>67</v>
      </c>
      <c r="B86" s="251"/>
      <c r="C86" s="252" t="s">
        <v>68</v>
      </c>
      <c r="D86" s="252"/>
      <c r="E86" s="18" t="s">
        <v>271</v>
      </c>
      <c r="F86" s="18" t="s">
        <v>272</v>
      </c>
      <c r="G86" s="18" t="s">
        <v>273</v>
      </c>
      <c r="H86" s="251" t="s">
        <v>69</v>
      </c>
      <c r="I86" s="251"/>
      <c r="J86" s="19" t="s">
        <v>274</v>
      </c>
      <c r="K86" s="19" t="s">
        <v>275</v>
      </c>
      <c r="L86" s="253" t="s">
        <v>70</v>
      </c>
      <c r="M86" s="253"/>
    </row>
    <row r="87" spans="1:13" ht="62.4" customHeight="1" x14ac:dyDescent="0.3">
      <c r="A87" s="242" t="s">
        <v>463</v>
      </c>
      <c r="B87" s="243"/>
      <c r="C87" s="20">
        <v>0.8</v>
      </c>
      <c r="D87" s="21" t="s">
        <v>172</v>
      </c>
      <c r="E87" s="25"/>
      <c r="F87" s="26"/>
      <c r="G87" s="31">
        <f t="shared" si="6"/>
        <v>0</v>
      </c>
      <c r="H87" s="246"/>
      <c r="I87" s="246"/>
      <c r="J87" s="29"/>
      <c r="K87" s="32">
        <f t="shared" si="7"/>
        <v>0</v>
      </c>
      <c r="L87" s="247"/>
      <c r="M87" s="247"/>
    </row>
    <row r="88" spans="1:13" ht="76.2" customHeight="1" x14ac:dyDescent="0.3">
      <c r="A88" s="235" t="s">
        <v>461</v>
      </c>
      <c r="B88" s="236"/>
      <c r="C88" s="22">
        <v>15</v>
      </c>
      <c r="D88" s="23" t="s">
        <v>174</v>
      </c>
      <c r="E88" s="27"/>
      <c r="F88" s="28"/>
      <c r="G88" s="36">
        <f t="shared" si="6"/>
        <v>0</v>
      </c>
      <c r="H88" s="237"/>
      <c r="I88" s="237"/>
      <c r="J88" s="30"/>
      <c r="K88" s="37">
        <f t="shared" si="7"/>
        <v>0</v>
      </c>
      <c r="L88" s="238"/>
      <c r="M88" s="238"/>
    </row>
    <row r="89" spans="1:13" ht="60.6" customHeight="1" x14ac:dyDescent="0.3">
      <c r="A89" s="242" t="s">
        <v>335</v>
      </c>
      <c r="B89" s="243"/>
      <c r="C89" s="20">
        <v>10</v>
      </c>
      <c r="D89" s="21" t="s">
        <v>174</v>
      </c>
      <c r="E89" s="25"/>
      <c r="F89" s="26"/>
      <c r="G89" s="31">
        <f t="shared" si="6"/>
        <v>0</v>
      </c>
      <c r="H89" s="246"/>
      <c r="I89" s="246"/>
      <c r="J89" s="29"/>
      <c r="K89" s="32">
        <f t="shared" si="7"/>
        <v>0</v>
      </c>
      <c r="L89" s="247"/>
      <c r="M89" s="247"/>
    </row>
    <row r="90" spans="1:13" ht="45" customHeight="1" x14ac:dyDescent="0.3">
      <c r="A90" s="235" t="s">
        <v>336</v>
      </c>
      <c r="B90" s="236"/>
      <c r="C90" s="22">
        <v>15</v>
      </c>
      <c r="D90" s="23" t="s">
        <v>175</v>
      </c>
      <c r="E90" s="27"/>
      <c r="F90" s="28"/>
      <c r="G90" s="36">
        <f t="shared" si="6"/>
        <v>0</v>
      </c>
      <c r="H90" s="237"/>
      <c r="I90" s="237"/>
      <c r="J90" s="30"/>
      <c r="K90" s="37">
        <f t="shared" si="7"/>
        <v>0</v>
      </c>
      <c r="L90" s="238"/>
      <c r="M90" s="238"/>
    </row>
    <row r="91" spans="1:13" ht="190.8" customHeight="1" x14ac:dyDescent="0.3">
      <c r="A91" s="242" t="s">
        <v>462</v>
      </c>
      <c r="B91" s="243"/>
      <c r="C91" s="20">
        <v>50</v>
      </c>
      <c r="D91" s="21" t="s">
        <v>172</v>
      </c>
      <c r="E91" s="25"/>
      <c r="F91" s="26"/>
      <c r="G91" s="31">
        <f t="shared" si="6"/>
        <v>0</v>
      </c>
      <c r="H91" s="246"/>
      <c r="I91" s="246"/>
      <c r="J91" s="29"/>
      <c r="K91" s="32">
        <f t="shared" si="7"/>
        <v>0</v>
      </c>
      <c r="L91" s="247"/>
      <c r="M91" s="247"/>
    </row>
    <row r="92" spans="1:13" ht="31.2" customHeight="1" x14ac:dyDescent="0.3">
      <c r="A92" s="239" t="s">
        <v>67</v>
      </c>
      <c r="B92" s="239"/>
      <c r="C92" s="240" t="s">
        <v>68</v>
      </c>
      <c r="D92" s="240"/>
      <c r="E92" s="73" t="s">
        <v>271</v>
      </c>
      <c r="F92" s="73" t="s">
        <v>272</v>
      </c>
      <c r="G92" s="73" t="s">
        <v>273</v>
      </c>
      <c r="H92" s="239" t="s">
        <v>69</v>
      </c>
      <c r="I92" s="239"/>
      <c r="J92" s="74" t="s">
        <v>274</v>
      </c>
      <c r="K92" s="74" t="s">
        <v>275</v>
      </c>
      <c r="L92" s="241" t="s">
        <v>70</v>
      </c>
      <c r="M92" s="241"/>
    </row>
    <row r="93" spans="1:13" ht="106.8" customHeight="1" x14ac:dyDescent="0.3">
      <c r="A93" s="235" t="s">
        <v>470</v>
      </c>
      <c r="B93" s="236"/>
      <c r="C93" s="22">
        <v>20</v>
      </c>
      <c r="D93" s="23" t="s">
        <v>172</v>
      </c>
      <c r="E93" s="27"/>
      <c r="F93" s="28"/>
      <c r="G93" s="36">
        <f t="shared" si="6"/>
        <v>0</v>
      </c>
      <c r="H93" s="237"/>
      <c r="I93" s="237"/>
      <c r="J93" s="30"/>
      <c r="K93" s="37">
        <f t="shared" si="7"/>
        <v>0</v>
      </c>
      <c r="L93" s="238"/>
      <c r="M93" s="238"/>
    </row>
    <row r="94" spans="1:13" ht="108" customHeight="1" x14ac:dyDescent="0.3">
      <c r="A94" s="242" t="s">
        <v>471</v>
      </c>
      <c r="B94" s="243"/>
      <c r="C94" s="20">
        <v>5</v>
      </c>
      <c r="D94" s="21" t="s">
        <v>172</v>
      </c>
      <c r="E94" s="25"/>
      <c r="F94" s="26"/>
      <c r="G94" s="31">
        <f t="shared" si="6"/>
        <v>0</v>
      </c>
      <c r="H94" s="246"/>
      <c r="I94" s="246"/>
      <c r="J94" s="29"/>
      <c r="K94" s="32">
        <f t="shared" si="7"/>
        <v>0</v>
      </c>
      <c r="L94" s="247"/>
      <c r="M94" s="247"/>
    </row>
    <row r="95" spans="1:13" ht="118.8" customHeight="1" x14ac:dyDescent="0.3">
      <c r="A95" s="235" t="s">
        <v>472</v>
      </c>
      <c r="B95" s="236"/>
      <c r="C95" s="22">
        <v>2</v>
      </c>
      <c r="D95" s="23" t="s">
        <v>172</v>
      </c>
      <c r="E95" s="27"/>
      <c r="F95" s="28"/>
      <c r="G95" s="36">
        <f t="shared" si="6"/>
        <v>0</v>
      </c>
      <c r="H95" s="237"/>
      <c r="I95" s="237"/>
      <c r="J95" s="30"/>
      <c r="K95" s="37">
        <f t="shared" si="7"/>
        <v>0</v>
      </c>
      <c r="L95" s="238"/>
      <c r="M95" s="238"/>
    </row>
    <row r="96" spans="1:13" ht="88.8" customHeight="1" x14ac:dyDescent="0.3">
      <c r="A96" s="242" t="s">
        <v>473</v>
      </c>
      <c r="B96" s="243"/>
      <c r="C96" s="20">
        <v>10</v>
      </c>
      <c r="D96" s="21" t="s">
        <v>172</v>
      </c>
      <c r="E96" s="25"/>
      <c r="F96" s="26"/>
      <c r="G96" s="31">
        <f t="shared" si="6"/>
        <v>0</v>
      </c>
      <c r="H96" s="246"/>
      <c r="I96" s="246"/>
      <c r="J96" s="29"/>
      <c r="K96" s="32">
        <f t="shared" si="7"/>
        <v>0</v>
      </c>
      <c r="L96" s="247"/>
      <c r="M96" s="247"/>
    </row>
    <row r="97" spans="1:13" ht="31.2" customHeight="1" x14ac:dyDescent="0.3">
      <c r="A97" s="239" t="s">
        <v>67</v>
      </c>
      <c r="B97" s="239"/>
      <c r="C97" s="240" t="s">
        <v>68</v>
      </c>
      <c r="D97" s="240"/>
      <c r="E97" s="73" t="s">
        <v>271</v>
      </c>
      <c r="F97" s="73" t="s">
        <v>272</v>
      </c>
      <c r="G97" s="73" t="s">
        <v>273</v>
      </c>
      <c r="H97" s="239" t="s">
        <v>69</v>
      </c>
      <c r="I97" s="239"/>
      <c r="J97" s="74" t="s">
        <v>274</v>
      </c>
      <c r="K97" s="74" t="s">
        <v>275</v>
      </c>
      <c r="L97" s="241" t="s">
        <v>70</v>
      </c>
      <c r="M97" s="241"/>
    </row>
    <row r="98" spans="1:13" ht="105" customHeight="1" x14ac:dyDescent="0.3">
      <c r="A98" s="235" t="s">
        <v>475</v>
      </c>
      <c r="B98" s="236"/>
      <c r="C98" s="22">
        <v>5</v>
      </c>
      <c r="D98" s="23" t="s">
        <v>172</v>
      </c>
      <c r="E98" s="27"/>
      <c r="F98" s="28"/>
      <c r="G98" s="36">
        <f t="shared" ref="G98:G118" si="8">C98*E98</f>
        <v>0</v>
      </c>
      <c r="H98" s="237"/>
      <c r="I98" s="237"/>
      <c r="J98" s="30"/>
      <c r="K98" s="37">
        <f t="shared" ref="K98:K118" si="9">C98*J98</f>
        <v>0</v>
      </c>
      <c r="L98" s="238"/>
      <c r="M98" s="238"/>
    </row>
    <row r="99" spans="1:13" ht="58.2" customHeight="1" x14ac:dyDescent="0.3">
      <c r="A99" s="242" t="s">
        <v>478</v>
      </c>
      <c r="B99" s="243"/>
      <c r="C99" s="20">
        <v>10</v>
      </c>
      <c r="D99" s="21" t="s">
        <v>176</v>
      </c>
      <c r="E99" s="25"/>
      <c r="F99" s="26"/>
      <c r="G99" s="31">
        <f t="shared" si="8"/>
        <v>0</v>
      </c>
      <c r="H99" s="246"/>
      <c r="I99" s="246"/>
      <c r="J99" s="29"/>
      <c r="K99" s="32">
        <f t="shared" si="9"/>
        <v>0</v>
      </c>
      <c r="L99" s="247"/>
      <c r="M99" s="247"/>
    </row>
    <row r="100" spans="1:13" ht="43.2" customHeight="1" x14ac:dyDescent="0.3">
      <c r="A100" s="235" t="s">
        <v>474</v>
      </c>
      <c r="B100" s="236"/>
      <c r="C100" s="22">
        <v>5</v>
      </c>
      <c r="D100" s="23" t="s">
        <v>177</v>
      </c>
      <c r="E100" s="27"/>
      <c r="F100" s="28"/>
      <c r="G100" s="36">
        <f t="shared" si="8"/>
        <v>0</v>
      </c>
      <c r="H100" s="237"/>
      <c r="I100" s="237"/>
      <c r="J100" s="30"/>
      <c r="K100" s="37">
        <f t="shared" si="9"/>
        <v>0</v>
      </c>
      <c r="L100" s="238"/>
      <c r="M100" s="238"/>
    </row>
    <row r="101" spans="1:13" ht="120" customHeight="1" x14ac:dyDescent="0.3">
      <c r="A101" s="242" t="s">
        <v>476</v>
      </c>
      <c r="B101" s="243"/>
      <c r="C101" s="20">
        <v>20</v>
      </c>
      <c r="D101" s="21" t="s">
        <v>178</v>
      </c>
      <c r="E101" s="25"/>
      <c r="F101" s="26"/>
      <c r="G101" s="31">
        <f t="shared" si="8"/>
        <v>0</v>
      </c>
      <c r="H101" s="246"/>
      <c r="I101" s="246"/>
      <c r="J101" s="29"/>
      <c r="K101" s="32">
        <f t="shared" si="9"/>
        <v>0</v>
      </c>
      <c r="L101" s="247"/>
      <c r="M101" s="247"/>
    </row>
    <row r="102" spans="1:13" ht="90.6" customHeight="1" x14ac:dyDescent="0.3">
      <c r="A102" s="235" t="s">
        <v>477</v>
      </c>
      <c r="B102" s="236"/>
      <c r="C102" s="22">
        <v>7</v>
      </c>
      <c r="D102" s="23" t="s">
        <v>178</v>
      </c>
      <c r="E102" s="27"/>
      <c r="F102" s="28"/>
      <c r="G102" s="36">
        <f t="shared" si="8"/>
        <v>0</v>
      </c>
      <c r="H102" s="237"/>
      <c r="I102" s="237"/>
      <c r="J102" s="30"/>
      <c r="K102" s="37">
        <f t="shared" si="9"/>
        <v>0</v>
      </c>
      <c r="L102" s="238"/>
      <c r="M102" s="238"/>
    </row>
    <row r="103" spans="1:13" ht="30" customHeight="1" x14ac:dyDescent="0.3">
      <c r="A103" s="242" t="s">
        <v>349</v>
      </c>
      <c r="B103" s="243"/>
      <c r="C103" s="20">
        <v>3</v>
      </c>
      <c r="D103" s="21" t="s">
        <v>178</v>
      </c>
      <c r="E103" s="25"/>
      <c r="F103" s="26"/>
      <c r="G103" s="31">
        <f t="shared" si="8"/>
        <v>0</v>
      </c>
      <c r="H103" s="246"/>
      <c r="I103" s="246"/>
      <c r="J103" s="29"/>
      <c r="K103" s="32">
        <f t="shared" si="9"/>
        <v>0</v>
      </c>
      <c r="L103" s="247"/>
      <c r="M103" s="247"/>
    </row>
    <row r="104" spans="1:13" ht="31.2" customHeight="1" x14ac:dyDescent="0.3">
      <c r="A104" s="239" t="s">
        <v>67</v>
      </c>
      <c r="B104" s="239"/>
      <c r="C104" s="240" t="s">
        <v>68</v>
      </c>
      <c r="D104" s="240"/>
      <c r="E104" s="73" t="s">
        <v>271</v>
      </c>
      <c r="F104" s="73" t="s">
        <v>272</v>
      </c>
      <c r="G104" s="73" t="s">
        <v>273</v>
      </c>
      <c r="H104" s="239" t="s">
        <v>69</v>
      </c>
      <c r="I104" s="239"/>
      <c r="J104" s="74" t="s">
        <v>274</v>
      </c>
      <c r="K104" s="74" t="s">
        <v>275</v>
      </c>
      <c r="L104" s="241" t="s">
        <v>70</v>
      </c>
      <c r="M104" s="241"/>
    </row>
    <row r="105" spans="1:13" ht="48" customHeight="1" x14ac:dyDescent="0.3">
      <c r="A105" s="235" t="s">
        <v>351</v>
      </c>
      <c r="B105" s="236"/>
      <c r="C105" s="22">
        <v>1</v>
      </c>
      <c r="D105" s="23" t="s">
        <v>189</v>
      </c>
      <c r="E105" s="27"/>
      <c r="F105" s="28"/>
      <c r="G105" s="36">
        <f t="shared" si="8"/>
        <v>0</v>
      </c>
      <c r="H105" s="237"/>
      <c r="I105" s="237"/>
      <c r="J105" s="30"/>
      <c r="K105" s="37">
        <f t="shared" si="9"/>
        <v>0</v>
      </c>
      <c r="L105" s="238"/>
      <c r="M105" s="238"/>
    </row>
    <row r="106" spans="1:13" ht="161.4" customHeight="1" x14ac:dyDescent="0.3">
      <c r="A106" s="242" t="s">
        <v>479</v>
      </c>
      <c r="B106" s="243"/>
      <c r="C106" s="20">
        <v>10</v>
      </c>
      <c r="D106" s="21" t="s">
        <v>179</v>
      </c>
      <c r="E106" s="25"/>
      <c r="F106" s="26"/>
      <c r="G106" s="31">
        <f t="shared" si="8"/>
        <v>0</v>
      </c>
      <c r="H106" s="246"/>
      <c r="I106" s="246"/>
      <c r="J106" s="29"/>
      <c r="K106" s="32">
        <f t="shared" si="9"/>
        <v>0</v>
      </c>
      <c r="L106" s="247"/>
      <c r="M106" s="247"/>
    </row>
    <row r="107" spans="1:13" ht="89.4" customHeight="1" x14ac:dyDescent="0.3">
      <c r="A107" s="235" t="s">
        <v>160</v>
      </c>
      <c r="B107" s="236"/>
      <c r="C107" s="22">
        <v>5</v>
      </c>
      <c r="D107" s="23" t="s">
        <v>176</v>
      </c>
      <c r="E107" s="27"/>
      <c r="F107" s="28"/>
      <c r="G107" s="36">
        <f t="shared" si="8"/>
        <v>0</v>
      </c>
      <c r="H107" s="237"/>
      <c r="I107" s="237"/>
      <c r="J107" s="30"/>
      <c r="K107" s="37">
        <f t="shared" si="9"/>
        <v>0</v>
      </c>
      <c r="L107" s="238"/>
      <c r="M107" s="238"/>
    </row>
    <row r="108" spans="1:13" ht="107.4" customHeight="1" x14ac:dyDescent="0.3">
      <c r="A108" s="242" t="s">
        <v>161</v>
      </c>
      <c r="B108" s="243"/>
      <c r="C108" s="20">
        <v>3</v>
      </c>
      <c r="D108" s="21" t="s">
        <v>180</v>
      </c>
      <c r="E108" s="25"/>
      <c r="F108" s="26"/>
      <c r="G108" s="31">
        <f t="shared" si="8"/>
        <v>0</v>
      </c>
      <c r="H108" s="246"/>
      <c r="I108" s="246"/>
      <c r="J108" s="29"/>
      <c r="K108" s="32">
        <f t="shared" si="9"/>
        <v>0</v>
      </c>
      <c r="L108" s="247"/>
      <c r="M108" s="247"/>
    </row>
    <row r="109" spans="1:13" ht="31.2" customHeight="1" x14ac:dyDescent="0.3">
      <c r="A109" s="239" t="s">
        <v>67</v>
      </c>
      <c r="B109" s="239"/>
      <c r="C109" s="240" t="s">
        <v>68</v>
      </c>
      <c r="D109" s="240"/>
      <c r="E109" s="73" t="s">
        <v>271</v>
      </c>
      <c r="F109" s="73" t="s">
        <v>272</v>
      </c>
      <c r="G109" s="73" t="s">
        <v>273</v>
      </c>
      <c r="H109" s="239" t="s">
        <v>69</v>
      </c>
      <c r="I109" s="239"/>
      <c r="J109" s="74" t="s">
        <v>274</v>
      </c>
      <c r="K109" s="74" t="s">
        <v>275</v>
      </c>
      <c r="L109" s="241" t="s">
        <v>70</v>
      </c>
      <c r="M109" s="241"/>
    </row>
    <row r="110" spans="1:13" ht="116.4" customHeight="1" x14ac:dyDescent="0.3">
      <c r="A110" s="235" t="s">
        <v>480</v>
      </c>
      <c r="B110" s="236"/>
      <c r="C110" s="22">
        <v>5</v>
      </c>
      <c r="D110" s="23" t="s">
        <v>181</v>
      </c>
      <c r="E110" s="27"/>
      <c r="F110" s="28"/>
      <c r="G110" s="36">
        <f t="shared" si="8"/>
        <v>0</v>
      </c>
      <c r="H110" s="237"/>
      <c r="I110" s="237"/>
      <c r="J110" s="30"/>
      <c r="K110" s="37">
        <f t="shared" si="9"/>
        <v>0</v>
      </c>
      <c r="L110" s="238"/>
      <c r="M110" s="238"/>
    </row>
    <row r="111" spans="1:13" ht="71.400000000000006" customHeight="1" x14ac:dyDescent="0.3">
      <c r="A111" s="242" t="s">
        <v>163</v>
      </c>
      <c r="B111" s="243"/>
      <c r="C111" s="20">
        <v>1</v>
      </c>
      <c r="D111" s="21" t="s">
        <v>182</v>
      </c>
      <c r="E111" s="25"/>
      <c r="F111" s="26"/>
      <c r="G111" s="31">
        <f t="shared" si="8"/>
        <v>0</v>
      </c>
      <c r="H111" s="246"/>
      <c r="I111" s="246"/>
      <c r="J111" s="29"/>
      <c r="K111" s="32">
        <f t="shared" si="9"/>
        <v>0</v>
      </c>
      <c r="L111" s="247"/>
      <c r="M111" s="247"/>
    </row>
    <row r="112" spans="1:13" ht="71.400000000000006" customHeight="1" x14ac:dyDescent="0.3">
      <c r="A112" s="235" t="s">
        <v>164</v>
      </c>
      <c r="B112" s="236"/>
      <c r="C112" s="22">
        <v>3</v>
      </c>
      <c r="D112" s="23" t="s">
        <v>179</v>
      </c>
      <c r="E112" s="27"/>
      <c r="F112" s="28"/>
      <c r="G112" s="36">
        <f t="shared" si="8"/>
        <v>0</v>
      </c>
      <c r="H112" s="237"/>
      <c r="I112" s="237"/>
      <c r="J112" s="30"/>
      <c r="K112" s="37">
        <f t="shared" si="9"/>
        <v>0</v>
      </c>
      <c r="L112" s="238"/>
      <c r="M112" s="238"/>
    </row>
    <row r="113" spans="1:13" ht="87" customHeight="1" x14ac:dyDescent="0.3">
      <c r="A113" s="242" t="s">
        <v>481</v>
      </c>
      <c r="B113" s="243"/>
      <c r="C113" s="20">
        <v>2</v>
      </c>
      <c r="D113" s="21" t="s">
        <v>179</v>
      </c>
      <c r="E113" s="25"/>
      <c r="F113" s="26"/>
      <c r="G113" s="31">
        <f t="shared" si="8"/>
        <v>0</v>
      </c>
      <c r="H113" s="246"/>
      <c r="I113" s="246"/>
      <c r="J113" s="29"/>
      <c r="K113" s="32">
        <f t="shared" si="9"/>
        <v>0</v>
      </c>
      <c r="L113" s="247"/>
      <c r="M113" s="247"/>
    </row>
    <row r="114" spans="1:13" ht="73.2" customHeight="1" x14ac:dyDescent="0.3">
      <c r="A114" s="235" t="s">
        <v>166</v>
      </c>
      <c r="B114" s="236"/>
      <c r="C114" s="22">
        <v>0.5</v>
      </c>
      <c r="D114" s="23" t="s">
        <v>183</v>
      </c>
      <c r="E114" s="27"/>
      <c r="F114" s="28"/>
      <c r="G114" s="36">
        <f t="shared" si="8"/>
        <v>0</v>
      </c>
      <c r="H114" s="237"/>
      <c r="I114" s="237"/>
      <c r="J114" s="30"/>
      <c r="K114" s="37">
        <f t="shared" si="9"/>
        <v>0</v>
      </c>
      <c r="L114" s="238"/>
      <c r="M114" s="238"/>
    </row>
    <row r="115" spans="1:13" ht="31.2" customHeight="1" x14ac:dyDescent="0.3">
      <c r="A115" s="251" t="s">
        <v>67</v>
      </c>
      <c r="B115" s="251"/>
      <c r="C115" s="252" t="s">
        <v>68</v>
      </c>
      <c r="D115" s="252"/>
      <c r="E115" s="18" t="s">
        <v>271</v>
      </c>
      <c r="F115" s="18" t="s">
        <v>272</v>
      </c>
      <c r="G115" s="18" t="s">
        <v>273</v>
      </c>
      <c r="H115" s="251" t="s">
        <v>69</v>
      </c>
      <c r="I115" s="251"/>
      <c r="J115" s="19" t="s">
        <v>274</v>
      </c>
      <c r="K115" s="19" t="s">
        <v>275</v>
      </c>
      <c r="L115" s="253" t="s">
        <v>70</v>
      </c>
      <c r="M115" s="253"/>
    </row>
    <row r="116" spans="1:13" ht="88.2" customHeight="1" x14ac:dyDescent="0.3">
      <c r="A116" s="242" t="s">
        <v>486</v>
      </c>
      <c r="B116" s="243"/>
      <c r="C116" s="20">
        <v>0.3</v>
      </c>
      <c r="D116" s="21" t="s">
        <v>183</v>
      </c>
      <c r="E116" s="25"/>
      <c r="F116" s="26"/>
      <c r="G116" s="31">
        <f t="shared" si="8"/>
        <v>0</v>
      </c>
      <c r="H116" s="246"/>
      <c r="I116" s="246"/>
      <c r="J116" s="29"/>
      <c r="K116" s="32">
        <f t="shared" si="9"/>
        <v>0</v>
      </c>
      <c r="L116" s="247"/>
      <c r="M116" s="247"/>
    </row>
    <row r="117" spans="1:13" ht="119.4" customHeight="1" x14ac:dyDescent="0.3">
      <c r="A117" s="235" t="s">
        <v>483</v>
      </c>
      <c r="B117" s="236"/>
      <c r="C117" s="22">
        <v>30</v>
      </c>
      <c r="D117" s="23" t="s">
        <v>184</v>
      </c>
      <c r="E117" s="27"/>
      <c r="F117" s="28"/>
      <c r="G117" s="36">
        <f t="shared" si="8"/>
        <v>0</v>
      </c>
      <c r="H117" s="237"/>
      <c r="I117" s="237"/>
      <c r="J117" s="30"/>
      <c r="K117" s="37">
        <f t="shared" si="9"/>
        <v>0</v>
      </c>
      <c r="L117" s="238"/>
      <c r="M117" s="238"/>
    </row>
    <row r="118" spans="1:13" ht="43.8" customHeight="1" x14ac:dyDescent="0.3">
      <c r="A118" s="242" t="s">
        <v>484</v>
      </c>
      <c r="B118" s="243"/>
      <c r="C118" s="20">
        <v>10</v>
      </c>
      <c r="D118" s="21" t="s">
        <v>185</v>
      </c>
      <c r="E118" s="25"/>
      <c r="F118" s="26"/>
      <c r="G118" s="31">
        <f t="shared" si="8"/>
        <v>0</v>
      </c>
      <c r="H118" s="246"/>
      <c r="I118" s="246"/>
      <c r="J118" s="29"/>
      <c r="K118" s="32">
        <f t="shared" si="9"/>
        <v>0</v>
      </c>
      <c r="L118" s="247"/>
      <c r="M118" s="247"/>
    </row>
    <row r="119" spans="1:13" ht="85.8" customHeight="1" x14ac:dyDescent="0.3">
      <c r="A119" s="235" t="s">
        <v>485</v>
      </c>
      <c r="B119" s="236"/>
      <c r="C119" s="22">
        <v>3</v>
      </c>
      <c r="D119" s="23" t="s">
        <v>186</v>
      </c>
      <c r="E119" s="27"/>
      <c r="F119" s="28"/>
      <c r="G119" s="36">
        <f t="shared" si="6"/>
        <v>0</v>
      </c>
      <c r="H119" s="237"/>
      <c r="I119" s="237"/>
      <c r="J119" s="30"/>
      <c r="K119" s="37">
        <f t="shared" si="7"/>
        <v>0</v>
      </c>
      <c r="L119" s="238"/>
      <c r="M119" s="238"/>
    </row>
    <row r="120" spans="1:13" ht="28.8" x14ac:dyDescent="0.3">
      <c r="A120" s="242" t="s">
        <v>482</v>
      </c>
      <c r="B120" s="243"/>
      <c r="C120" s="20">
        <v>1.5</v>
      </c>
      <c r="D120" s="21" t="s">
        <v>187</v>
      </c>
      <c r="E120" s="25"/>
      <c r="F120" s="26"/>
      <c r="G120" s="31">
        <f t="shared" si="6"/>
        <v>0</v>
      </c>
      <c r="H120" s="246"/>
      <c r="I120" s="246"/>
      <c r="J120" s="29"/>
      <c r="K120" s="32">
        <f t="shared" si="7"/>
        <v>0</v>
      </c>
      <c r="L120" s="247"/>
      <c r="M120" s="247"/>
    </row>
    <row r="121" spans="1:13" x14ac:dyDescent="0.3">
      <c r="A121" s="313" t="s">
        <v>76</v>
      </c>
      <c r="B121" s="313"/>
      <c r="C121" s="313"/>
      <c r="D121" s="313"/>
      <c r="E121" s="314" t="s">
        <v>77</v>
      </c>
      <c r="F121" s="314"/>
      <c r="G121" s="47">
        <f>SUM(G80:G120)</f>
        <v>0</v>
      </c>
      <c r="H121" s="48"/>
      <c r="I121" s="314" t="s">
        <v>78</v>
      </c>
      <c r="J121" s="314"/>
      <c r="K121" s="47">
        <f>SUM(K80:K120)</f>
        <v>0</v>
      </c>
      <c r="L121" s="48"/>
      <c r="M121" s="49"/>
    </row>
    <row r="123" spans="1:13" x14ac:dyDescent="0.3">
      <c r="A123" s="257" t="s">
        <v>371</v>
      </c>
      <c r="B123" s="257"/>
      <c r="C123" s="257"/>
      <c r="D123" s="257"/>
      <c r="E123" s="257"/>
      <c r="F123" s="257"/>
      <c r="G123" s="257"/>
      <c r="H123" s="257"/>
      <c r="I123" s="257"/>
      <c r="J123" s="257"/>
      <c r="K123" s="257"/>
      <c r="L123" s="257"/>
      <c r="M123" s="257"/>
    </row>
    <row r="124" spans="1:13" ht="31.2" customHeight="1" x14ac:dyDescent="0.3">
      <c r="A124" s="251" t="s">
        <v>67</v>
      </c>
      <c r="B124" s="251"/>
      <c r="C124" s="252" t="s">
        <v>68</v>
      </c>
      <c r="D124" s="252"/>
      <c r="E124" s="18" t="s">
        <v>271</v>
      </c>
      <c r="F124" s="18" t="s">
        <v>272</v>
      </c>
      <c r="G124" s="18" t="s">
        <v>273</v>
      </c>
      <c r="H124" s="251" t="s">
        <v>69</v>
      </c>
      <c r="I124" s="251"/>
      <c r="J124" s="19" t="s">
        <v>274</v>
      </c>
      <c r="K124" s="19" t="s">
        <v>275</v>
      </c>
      <c r="L124" s="253" t="s">
        <v>70</v>
      </c>
      <c r="M124" s="253"/>
    </row>
    <row r="125" spans="1:13" ht="87.6" customHeight="1" x14ac:dyDescent="0.3">
      <c r="A125" s="242" t="s">
        <v>487</v>
      </c>
      <c r="B125" s="243"/>
      <c r="C125" s="20">
        <v>5</v>
      </c>
      <c r="D125" s="21" t="s">
        <v>213</v>
      </c>
      <c r="E125" s="25"/>
      <c r="F125" s="26"/>
      <c r="G125" s="31">
        <f t="shared" ref="G125:G140" si="10">C125*E125</f>
        <v>0</v>
      </c>
      <c r="H125" s="246"/>
      <c r="I125" s="246"/>
      <c r="J125" s="29"/>
      <c r="K125" s="32">
        <f t="shared" ref="K125:K140" si="11">C125*J125</f>
        <v>0</v>
      </c>
      <c r="L125" s="247"/>
      <c r="M125" s="247"/>
    </row>
    <row r="126" spans="1:13" ht="147.6" customHeight="1" x14ac:dyDescent="0.3">
      <c r="A126" s="235" t="s">
        <v>488</v>
      </c>
      <c r="B126" s="236"/>
      <c r="C126" s="22">
        <v>2</v>
      </c>
      <c r="D126" s="23" t="s">
        <v>208</v>
      </c>
      <c r="E126" s="27"/>
      <c r="F126" s="28"/>
      <c r="G126" s="36">
        <f t="shared" si="10"/>
        <v>0</v>
      </c>
      <c r="H126" s="237"/>
      <c r="I126" s="237"/>
      <c r="J126" s="30"/>
      <c r="K126" s="37">
        <f t="shared" si="11"/>
        <v>0</v>
      </c>
      <c r="L126" s="238"/>
      <c r="M126" s="238"/>
    </row>
    <row r="127" spans="1:13" ht="91.8" customHeight="1" x14ac:dyDescent="0.3">
      <c r="A127" s="242" t="s">
        <v>489</v>
      </c>
      <c r="B127" s="243"/>
      <c r="C127" s="20">
        <v>20</v>
      </c>
      <c r="D127" s="21" t="s">
        <v>213</v>
      </c>
      <c r="E127" s="25"/>
      <c r="F127" s="26"/>
      <c r="G127" s="31">
        <f t="shared" si="10"/>
        <v>0</v>
      </c>
      <c r="H127" s="246"/>
      <c r="I127" s="246"/>
      <c r="J127" s="29"/>
      <c r="K127" s="32">
        <f t="shared" si="11"/>
        <v>0</v>
      </c>
      <c r="L127" s="247"/>
      <c r="M127" s="247"/>
    </row>
    <row r="128" spans="1:13" ht="33" customHeight="1" x14ac:dyDescent="0.3">
      <c r="A128" s="239" t="s">
        <v>67</v>
      </c>
      <c r="B128" s="239"/>
      <c r="C128" s="240" t="s">
        <v>68</v>
      </c>
      <c r="D128" s="240"/>
      <c r="E128" s="73" t="s">
        <v>271</v>
      </c>
      <c r="F128" s="73" t="s">
        <v>272</v>
      </c>
      <c r="G128" s="73" t="s">
        <v>273</v>
      </c>
      <c r="H128" s="239" t="s">
        <v>69</v>
      </c>
      <c r="I128" s="239"/>
      <c r="J128" s="74" t="s">
        <v>274</v>
      </c>
      <c r="K128" s="74" t="s">
        <v>275</v>
      </c>
      <c r="L128" s="241" t="s">
        <v>70</v>
      </c>
      <c r="M128" s="241"/>
    </row>
    <row r="129" spans="1:13" ht="130.19999999999999" customHeight="1" x14ac:dyDescent="0.3">
      <c r="A129" s="235" t="s">
        <v>490</v>
      </c>
      <c r="B129" s="236"/>
      <c r="C129" s="22">
        <v>5</v>
      </c>
      <c r="D129" s="23" t="s">
        <v>208</v>
      </c>
      <c r="E129" s="27"/>
      <c r="F129" s="28"/>
      <c r="G129" s="36">
        <f t="shared" si="10"/>
        <v>0</v>
      </c>
      <c r="H129" s="237"/>
      <c r="I129" s="237"/>
      <c r="J129" s="30"/>
      <c r="K129" s="37">
        <f t="shared" si="11"/>
        <v>0</v>
      </c>
      <c r="L129" s="238"/>
      <c r="M129" s="238"/>
    </row>
    <row r="130" spans="1:13" ht="45.6" customHeight="1" x14ac:dyDescent="0.3">
      <c r="A130" s="242" t="s">
        <v>492</v>
      </c>
      <c r="B130" s="243"/>
      <c r="C130" s="244" t="s">
        <v>81</v>
      </c>
      <c r="D130" s="245"/>
      <c r="E130" s="93" t="s">
        <v>81</v>
      </c>
      <c r="F130" s="90" t="s">
        <v>81</v>
      </c>
      <c r="G130" s="90" t="s">
        <v>81</v>
      </c>
      <c r="H130" s="244" t="s">
        <v>81</v>
      </c>
      <c r="I130" s="245"/>
      <c r="J130" s="57" t="s">
        <v>81</v>
      </c>
      <c r="K130" s="57" t="s">
        <v>81</v>
      </c>
      <c r="L130" s="277" t="s">
        <v>81</v>
      </c>
      <c r="M130" s="278"/>
    </row>
    <row r="131" spans="1:13" ht="45.6" customHeight="1" x14ac:dyDescent="0.3">
      <c r="A131" s="235" t="s">
        <v>493</v>
      </c>
      <c r="B131" s="236"/>
      <c r="C131" s="285" t="s">
        <v>81</v>
      </c>
      <c r="D131" s="286"/>
      <c r="E131" s="59" t="s">
        <v>81</v>
      </c>
      <c r="F131" s="91" t="s">
        <v>81</v>
      </c>
      <c r="G131" s="91" t="s">
        <v>81</v>
      </c>
      <c r="H131" s="285" t="s">
        <v>81</v>
      </c>
      <c r="I131" s="286"/>
      <c r="J131" s="62" t="s">
        <v>81</v>
      </c>
      <c r="K131" s="62" t="s">
        <v>81</v>
      </c>
      <c r="L131" s="283" t="s">
        <v>81</v>
      </c>
      <c r="M131" s="284"/>
    </row>
    <row r="132" spans="1:13" ht="102.6" customHeight="1" x14ac:dyDescent="0.3">
      <c r="A132" s="242" t="s">
        <v>378</v>
      </c>
      <c r="B132" s="243"/>
      <c r="C132" s="20">
        <v>10</v>
      </c>
      <c r="D132" s="21" t="s">
        <v>214</v>
      </c>
      <c r="E132" s="25"/>
      <c r="F132" s="26"/>
      <c r="G132" s="31">
        <f t="shared" si="10"/>
        <v>0</v>
      </c>
      <c r="H132" s="246"/>
      <c r="I132" s="246"/>
      <c r="J132" s="29"/>
      <c r="K132" s="32">
        <f t="shared" si="11"/>
        <v>0</v>
      </c>
      <c r="L132" s="247"/>
      <c r="M132" s="247"/>
    </row>
    <row r="133" spans="1:13" ht="103.2" customHeight="1" x14ac:dyDescent="0.3">
      <c r="A133" s="235" t="s">
        <v>491</v>
      </c>
      <c r="B133" s="236"/>
      <c r="C133" s="22">
        <v>4</v>
      </c>
      <c r="D133" s="23" t="s">
        <v>209</v>
      </c>
      <c r="E133" s="27"/>
      <c r="F133" s="28"/>
      <c r="G133" s="36">
        <f t="shared" si="10"/>
        <v>0</v>
      </c>
      <c r="H133" s="237"/>
      <c r="I133" s="237"/>
      <c r="J133" s="30"/>
      <c r="K133" s="37">
        <f t="shared" si="11"/>
        <v>0</v>
      </c>
      <c r="L133" s="238"/>
      <c r="M133" s="238"/>
    </row>
    <row r="134" spans="1:13" ht="31.2" customHeight="1" x14ac:dyDescent="0.3">
      <c r="A134" s="251" t="s">
        <v>67</v>
      </c>
      <c r="B134" s="251"/>
      <c r="C134" s="252" t="s">
        <v>68</v>
      </c>
      <c r="D134" s="252"/>
      <c r="E134" s="18" t="s">
        <v>271</v>
      </c>
      <c r="F134" s="18" t="s">
        <v>272</v>
      </c>
      <c r="G134" s="18" t="s">
        <v>273</v>
      </c>
      <c r="H134" s="251" t="s">
        <v>69</v>
      </c>
      <c r="I134" s="251"/>
      <c r="J134" s="19" t="s">
        <v>274</v>
      </c>
      <c r="K134" s="19" t="s">
        <v>275</v>
      </c>
      <c r="L134" s="253" t="s">
        <v>70</v>
      </c>
      <c r="M134" s="253"/>
    </row>
    <row r="135" spans="1:13" ht="101.4" customHeight="1" x14ac:dyDescent="0.3">
      <c r="A135" s="242" t="s">
        <v>494</v>
      </c>
      <c r="B135" s="243"/>
      <c r="C135" s="20">
        <v>5</v>
      </c>
      <c r="D135" s="21" t="s">
        <v>214</v>
      </c>
      <c r="E135" s="25"/>
      <c r="F135" s="26"/>
      <c r="G135" s="31">
        <f t="shared" si="10"/>
        <v>0</v>
      </c>
      <c r="H135" s="246"/>
      <c r="I135" s="246"/>
      <c r="J135" s="29"/>
      <c r="K135" s="32">
        <f t="shared" si="11"/>
        <v>0</v>
      </c>
      <c r="L135" s="247"/>
      <c r="M135" s="247"/>
    </row>
    <row r="136" spans="1:13" ht="88.8" customHeight="1" x14ac:dyDescent="0.3">
      <c r="A136" s="235" t="s">
        <v>495</v>
      </c>
      <c r="B136" s="236"/>
      <c r="C136" s="22">
        <v>2</v>
      </c>
      <c r="D136" s="23" t="s">
        <v>209</v>
      </c>
      <c r="E136" s="27"/>
      <c r="F136" s="28"/>
      <c r="G136" s="36">
        <f t="shared" si="10"/>
        <v>0</v>
      </c>
      <c r="H136" s="237"/>
      <c r="I136" s="237"/>
      <c r="J136" s="30"/>
      <c r="K136" s="37">
        <f t="shared" si="11"/>
        <v>0</v>
      </c>
      <c r="L136" s="238"/>
      <c r="M136" s="238"/>
    </row>
    <row r="137" spans="1:13" ht="190.8" customHeight="1" x14ac:dyDescent="0.3">
      <c r="A137" s="242" t="s">
        <v>496</v>
      </c>
      <c r="B137" s="243"/>
      <c r="C137" s="20">
        <v>0.1</v>
      </c>
      <c r="D137" s="21" t="s">
        <v>210</v>
      </c>
      <c r="E137" s="25"/>
      <c r="F137" s="26"/>
      <c r="G137" s="31">
        <f t="shared" si="10"/>
        <v>0</v>
      </c>
      <c r="H137" s="246"/>
      <c r="I137" s="246"/>
      <c r="J137" s="29"/>
      <c r="K137" s="32">
        <f t="shared" si="11"/>
        <v>0</v>
      </c>
      <c r="L137" s="247"/>
      <c r="M137" s="247"/>
    </row>
    <row r="138" spans="1:13" ht="33" customHeight="1" x14ac:dyDescent="0.3">
      <c r="A138" s="239" t="s">
        <v>67</v>
      </c>
      <c r="B138" s="239"/>
      <c r="C138" s="240" t="s">
        <v>68</v>
      </c>
      <c r="D138" s="240"/>
      <c r="E138" s="73" t="s">
        <v>271</v>
      </c>
      <c r="F138" s="73" t="s">
        <v>272</v>
      </c>
      <c r="G138" s="73" t="s">
        <v>273</v>
      </c>
      <c r="H138" s="239" t="s">
        <v>69</v>
      </c>
      <c r="I138" s="239"/>
      <c r="J138" s="74" t="s">
        <v>274</v>
      </c>
      <c r="K138" s="74" t="s">
        <v>275</v>
      </c>
      <c r="L138" s="241" t="s">
        <v>70</v>
      </c>
      <c r="M138" s="241"/>
    </row>
    <row r="139" spans="1:13" ht="294.60000000000002" customHeight="1" x14ac:dyDescent="0.3">
      <c r="A139" s="235" t="s">
        <v>497</v>
      </c>
      <c r="B139" s="236"/>
      <c r="C139" s="22">
        <v>0.2</v>
      </c>
      <c r="D139" s="23" t="s">
        <v>210</v>
      </c>
      <c r="E139" s="27"/>
      <c r="F139" s="28"/>
      <c r="G139" s="36">
        <f t="shared" si="10"/>
        <v>0</v>
      </c>
      <c r="H139" s="237"/>
      <c r="I139" s="237"/>
      <c r="J139" s="30"/>
      <c r="K139" s="37">
        <f t="shared" si="11"/>
        <v>0</v>
      </c>
      <c r="L139" s="238"/>
      <c r="M139" s="238"/>
    </row>
    <row r="140" spans="1:13" ht="87" customHeight="1" x14ac:dyDescent="0.3">
      <c r="A140" s="242" t="s">
        <v>385</v>
      </c>
      <c r="B140" s="243"/>
      <c r="C140" s="20">
        <v>5</v>
      </c>
      <c r="D140" s="21" t="s">
        <v>179</v>
      </c>
      <c r="E140" s="25"/>
      <c r="F140" s="26"/>
      <c r="G140" s="31">
        <f t="shared" si="10"/>
        <v>0</v>
      </c>
      <c r="H140" s="246"/>
      <c r="I140" s="246"/>
      <c r="J140" s="29"/>
      <c r="K140" s="32">
        <f t="shared" si="11"/>
        <v>0</v>
      </c>
      <c r="L140" s="247"/>
      <c r="M140" s="247"/>
    </row>
    <row r="141" spans="1:13" x14ac:dyDescent="0.3">
      <c r="A141" s="248" t="s">
        <v>76</v>
      </c>
      <c r="B141" s="248"/>
      <c r="C141" s="248"/>
      <c r="D141" s="248"/>
      <c r="E141" s="249" t="s">
        <v>77</v>
      </c>
      <c r="F141" s="249"/>
      <c r="G141" s="34">
        <f>SUM(G125:G140)</f>
        <v>0</v>
      </c>
      <c r="H141" s="35"/>
      <c r="I141" s="249" t="s">
        <v>78</v>
      </c>
      <c r="J141" s="249"/>
      <c r="K141" s="34">
        <f>SUM(K125:K140)</f>
        <v>0</v>
      </c>
      <c r="L141" s="35"/>
      <c r="M141" s="33"/>
    </row>
    <row r="143" spans="1:13" x14ac:dyDescent="0.3">
      <c r="A143" s="312" t="s">
        <v>389</v>
      </c>
      <c r="B143" s="312"/>
      <c r="C143" s="312"/>
      <c r="D143" s="312"/>
      <c r="E143" s="312"/>
      <c r="F143" s="312"/>
      <c r="G143" s="312"/>
      <c r="H143" s="312"/>
      <c r="I143" s="312"/>
      <c r="J143" s="312"/>
      <c r="K143" s="312"/>
      <c r="L143" s="312"/>
      <c r="M143" s="312"/>
    </row>
    <row r="144" spans="1:13" ht="31.2" customHeight="1" x14ac:dyDescent="0.3">
      <c r="A144" s="251" t="s">
        <v>67</v>
      </c>
      <c r="B144" s="251"/>
      <c r="C144" s="252" t="s">
        <v>68</v>
      </c>
      <c r="D144" s="252"/>
      <c r="E144" s="18" t="s">
        <v>271</v>
      </c>
      <c r="F144" s="18" t="s">
        <v>272</v>
      </c>
      <c r="G144" s="18" t="s">
        <v>273</v>
      </c>
      <c r="H144" s="251" t="s">
        <v>69</v>
      </c>
      <c r="I144" s="251"/>
      <c r="J144" s="19" t="s">
        <v>274</v>
      </c>
      <c r="K144" s="19" t="s">
        <v>275</v>
      </c>
      <c r="L144" s="253" t="s">
        <v>70</v>
      </c>
      <c r="M144" s="253"/>
    </row>
    <row r="145" spans="1:13" ht="118.8" customHeight="1" x14ac:dyDescent="0.3">
      <c r="A145" s="242" t="s">
        <v>390</v>
      </c>
      <c r="B145" s="243"/>
      <c r="C145" s="20">
        <v>20</v>
      </c>
      <c r="D145" s="21" t="s">
        <v>213</v>
      </c>
      <c r="E145" s="25"/>
      <c r="F145" s="26"/>
      <c r="G145" s="31">
        <f t="shared" ref="G145:G152" si="12">C145*E145</f>
        <v>0</v>
      </c>
      <c r="H145" s="246"/>
      <c r="I145" s="246"/>
      <c r="J145" s="29"/>
      <c r="K145" s="32">
        <f t="shared" ref="K145:K152" si="13">C145*J145</f>
        <v>0</v>
      </c>
      <c r="L145" s="247"/>
      <c r="M145" s="247"/>
    </row>
    <row r="146" spans="1:13" ht="118.8" customHeight="1" x14ac:dyDescent="0.3">
      <c r="A146" s="235" t="s">
        <v>498</v>
      </c>
      <c r="B146" s="236"/>
      <c r="C146" s="22">
        <v>5</v>
      </c>
      <c r="D146" s="23" t="s">
        <v>208</v>
      </c>
      <c r="E146" s="27"/>
      <c r="F146" s="28"/>
      <c r="G146" s="36">
        <f t="shared" si="12"/>
        <v>0</v>
      </c>
      <c r="H146" s="237"/>
      <c r="I146" s="237"/>
      <c r="J146" s="30"/>
      <c r="K146" s="37">
        <f t="shared" si="13"/>
        <v>0</v>
      </c>
      <c r="L146" s="238"/>
      <c r="M146" s="238"/>
    </row>
    <row r="147" spans="1:13" ht="87.6" customHeight="1" x14ac:dyDescent="0.3">
      <c r="A147" s="242" t="s">
        <v>500</v>
      </c>
      <c r="B147" s="243"/>
      <c r="C147" s="20">
        <v>10</v>
      </c>
      <c r="D147" s="21" t="s">
        <v>213</v>
      </c>
      <c r="E147" s="25"/>
      <c r="F147" s="26"/>
      <c r="G147" s="31">
        <f t="shared" si="12"/>
        <v>0</v>
      </c>
      <c r="H147" s="246"/>
      <c r="I147" s="246"/>
      <c r="J147" s="29"/>
      <c r="K147" s="32">
        <f t="shared" si="13"/>
        <v>0</v>
      </c>
      <c r="L147" s="247"/>
      <c r="M147" s="247"/>
    </row>
    <row r="148" spans="1:13" ht="88.2" customHeight="1" x14ac:dyDescent="0.3">
      <c r="A148" s="235" t="s">
        <v>499</v>
      </c>
      <c r="B148" s="236"/>
      <c r="C148" s="22">
        <v>4</v>
      </c>
      <c r="D148" s="23" t="s">
        <v>208</v>
      </c>
      <c r="E148" s="27"/>
      <c r="F148" s="28"/>
      <c r="G148" s="36">
        <f t="shared" si="12"/>
        <v>0</v>
      </c>
      <c r="H148" s="237"/>
      <c r="I148" s="237"/>
      <c r="J148" s="30"/>
      <c r="K148" s="37">
        <f t="shared" si="13"/>
        <v>0</v>
      </c>
      <c r="L148" s="238"/>
      <c r="M148" s="238"/>
    </row>
    <row r="149" spans="1:13" ht="31.2" customHeight="1" x14ac:dyDescent="0.3">
      <c r="A149" s="251" t="s">
        <v>67</v>
      </c>
      <c r="B149" s="251"/>
      <c r="C149" s="252" t="s">
        <v>68</v>
      </c>
      <c r="D149" s="252"/>
      <c r="E149" s="18" t="s">
        <v>271</v>
      </c>
      <c r="F149" s="18" t="s">
        <v>272</v>
      </c>
      <c r="G149" s="18" t="s">
        <v>273</v>
      </c>
      <c r="H149" s="251" t="s">
        <v>69</v>
      </c>
      <c r="I149" s="251"/>
      <c r="J149" s="19" t="s">
        <v>274</v>
      </c>
      <c r="K149" s="19" t="s">
        <v>275</v>
      </c>
      <c r="L149" s="253" t="s">
        <v>70</v>
      </c>
      <c r="M149" s="253"/>
    </row>
    <row r="150" spans="1:13" ht="115.2" customHeight="1" x14ac:dyDescent="0.3">
      <c r="A150" s="242" t="s">
        <v>501</v>
      </c>
      <c r="B150" s="243"/>
      <c r="C150" s="20">
        <v>2</v>
      </c>
      <c r="D150" s="21" t="s">
        <v>213</v>
      </c>
      <c r="E150" s="25"/>
      <c r="F150" s="26"/>
      <c r="G150" s="31">
        <f t="shared" si="12"/>
        <v>0</v>
      </c>
      <c r="H150" s="246"/>
      <c r="I150" s="246"/>
      <c r="J150" s="29"/>
      <c r="K150" s="32">
        <f t="shared" si="13"/>
        <v>0</v>
      </c>
      <c r="L150" s="247"/>
      <c r="M150" s="247"/>
    </row>
    <row r="151" spans="1:13" ht="115.2" customHeight="1" x14ac:dyDescent="0.3">
      <c r="A151" s="235" t="s">
        <v>502</v>
      </c>
      <c r="B151" s="236"/>
      <c r="C151" s="22">
        <v>0.5</v>
      </c>
      <c r="D151" s="23" t="s">
        <v>182</v>
      </c>
      <c r="E151" s="27"/>
      <c r="F151" s="28"/>
      <c r="G151" s="36">
        <f t="shared" si="12"/>
        <v>0</v>
      </c>
      <c r="H151" s="237"/>
      <c r="I151" s="237"/>
      <c r="J151" s="30"/>
      <c r="K151" s="37">
        <f t="shared" si="13"/>
        <v>0</v>
      </c>
      <c r="L151" s="238"/>
      <c r="M151" s="238"/>
    </row>
    <row r="152" spans="1:13" ht="46.2" customHeight="1" x14ac:dyDescent="0.3">
      <c r="A152" s="242" t="s">
        <v>503</v>
      </c>
      <c r="B152" s="243"/>
      <c r="C152" s="20">
        <v>10</v>
      </c>
      <c r="D152" s="21" t="s">
        <v>223</v>
      </c>
      <c r="E152" s="25"/>
      <c r="F152" s="26"/>
      <c r="G152" s="31">
        <f t="shared" si="12"/>
        <v>0</v>
      </c>
      <c r="H152" s="246"/>
      <c r="I152" s="246"/>
      <c r="J152" s="29"/>
      <c r="K152" s="32">
        <f t="shared" si="13"/>
        <v>0</v>
      </c>
      <c r="L152" s="247"/>
      <c r="M152" s="247"/>
    </row>
    <row r="153" spans="1:13" x14ac:dyDescent="0.3">
      <c r="A153" s="313" t="s">
        <v>76</v>
      </c>
      <c r="B153" s="313"/>
      <c r="C153" s="313"/>
      <c r="D153" s="313"/>
      <c r="E153" s="314" t="s">
        <v>77</v>
      </c>
      <c r="F153" s="314"/>
      <c r="G153" s="47">
        <f>SUM(G145:G152)</f>
        <v>0</v>
      </c>
      <c r="H153" s="48"/>
      <c r="I153" s="314" t="s">
        <v>78</v>
      </c>
      <c r="J153" s="314"/>
      <c r="K153" s="47">
        <f>SUM(K145:K152)</f>
        <v>0</v>
      </c>
      <c r="L153" s="48"/>
      <c r="M153" s="49"/>
    </row>
    <row r="155" spans="1:13" ht="18" customHeight="1" x14ac:dyDescent="0.3">
      <c r="A155" s="257" t="s">
        <v>398</v>
      </c>
      <c r="B155" s="257"/>
      <c r="C155" s="257"/>
      <c r="D155" s="257"/>
      <c r="E155" s="257"/>
      <c r="F155" s="257"/>
      <c r="G155" s="257"/>
      <c r="H155" s="257"/>
      <c r="I155" s="257"/>
      <c r="J155" s="257"/>
      <c r="K155" s="257"/>
      <c r="L155" s="257"/>
      <c r="M155" s="257"/>
    </row>
    <row r="156" spans="1:13" ht="31.2" customHeight="1" x14ac:dyDescent="0.3">
      <c r="A156" s="251" t="s">
        <v>67</v>
      </c>
      <c r="B156" s="251"/>
      <c r="C156" s="252" t="s">
        <v>68</v>
      </c>
      <c r="D156" s="252"/>
      <c r="E156" s="18" t="s">
        <v>271</v>
      </c>
      <c r="F156" s="18" t="s">
        <v>272</v>
      </c>
      <c r="G156" s="18" t="s">
        <v>273</v>
      </c>
      <c r="H156" s="251" t="s">
        <v>69</v>
      </c>
      <c r="I156" s="251"/>
      <c r="J156" s="19" t="s">
        <v>274</v>
      </c>
      <c r="K156" s="19" t="s">
        <v>275</v>
      </c>
      <c r="L156" s="253" t="s">
        <v>70</v>
      </c>
      <c r="M156" s="253"/>
    </row>
    <row r="157" spans="1:13" ht="86.4" x14ac:dyDescent="0.3">
      <c r="A157" s="242" t="s">
        <v>224</v>
      </c>
      <c r="B157" s="243"/>
      <c r="C157" s="53">
        <f>1/24</f>
        <v>4.1666666666666664E-2</v>
      </c>
      <c r="D157" s="21" t="s">
        <v>265</v>
      </c>
      <c r="E157" s="25"/>
      <c r="F157" s="26"/>
      <c r="G157" s="31">
        <f>(C157*$G$14)*E157</f>
        <v>0</v>
      </c>
      <c r="H157" s="246"/>
      <c r="I157" s="246"/>
      <c r="J157" s="29"/>
      <c r="K157" s="32">
        <f>(C157*$G$14)*J157</f>
        <v>0</v>
      </c>
      <c r="L157" s="247"/>
      <c r="M157" s="247"/>
    </row>
    <row r="158" spans="1:13" ht="33" customHeight="1" x14ac:dyDescent="0.3">
      <c r="A158" s="239" t="s">
        <v>67</v>
      </c>
      <c r="B158" s="239"/>
      <c r="C158" s="240" t="s">
        <v>68</v>
      </c>
      <c r="D158" s="240"/>
      <c r="E158" s="73" t="s">
        <v>271</v>
      </c>
      <c r="F158" s="73" t="s">
        <v>272</v>
      </c>
      <c r="G158" s="73" t="s">
        <v>273</v>
      </c>
      <c r="H158" s="239" t="s">
        <v>69</v>
      </c>
      <c r="I158" s="239"/>
      <c r="J158" s="74" t="s">
        <v>274</v>
      </c>
      <c r="K158" s="74" t="s">
        <v>275</v>
      </c>
      <c r="L158" s="241" t="s">
        <v>70</v>
      </c>
      <c r="M158" s="241"/>
    </row>
    <row r="159" spans="1:13" ht="86.4" x14ac:dyDescent="0.3">
      <c r="A159" s="235" t="s">
        <v>225</v>
      </c>
      <c r="B159" s="236"/>
      <c r="C159" s="54">
        <f>1/24</f>
        <v>4.1666666666666664E-2</v>
      </c>
      <c r="D159" s="23" t="s">
        <v>265</v>
      </c>
      <c r="E159" s="27"/>
      <c r="F159" s="28"/>
      <c r="G159" s="36">
        <f>(C159*$G$14)*E159</f>
        <v>0</v>
      </c>
      <c r="H159" s="237"/>
      <c r="I159" s="237"/>
      <c r="J159" s="30"/>
      <c r="K159" s="37">
        <f>(C159*$G$14)*J159</f>
        <v>0</v>
      </c>
      <c r="L159" s="238"/>
      <c r="M159" s="238"/>
    </row>
    <row r="160" spans="1:13" ht="86.4" x14ac:dyDescent="0.3">
      <c r="A160" s="242" t="s">
        <v>226</v>
      </c>
      <c r="B160" s="243"/>
      <c r="C160" s="53">
        <f>1/24</f>
        <v>4.1666666666666664E-2</v>
      </c>
      <c r="D160" s="21" t="s">
        <v>265</v>
      </c>
      <c r="E160" s="25"/>
      <c r="F160" s="26"/>
      <c r="G160" s="31">
        <f>(C160*$G$14)*E160</f>
        <v>0</v>
      </c>
      <c r="H160" s="246"/>
      <c r="I160" s="246"/>
      <c r="J160" s="29"/>
      <c r="K160" s="32">
        <f>(C160*$G$14)*J160</f>
        <v>0</v>
      </c>
      <c r="L160" s="247"/>
      <c r="M160" s="247"/>
    </row>
    <row r="161" spans="1:13" ht="86.4" x14ac:dyDescent="0.3">
      <c r="A161" s="235" t="s">
        <v>227</v>
      </c>
      <c r="B161" s="236"/>
      <c r="C161" s="54">
        <f>1/24</f>
        <v>4.1666666666666664E-2</v>
      </c>
      <c r="D161" s="23" t="s">
        <v>265</v>
      </c>
      <c r="E161" s="27"/>
      <c r="F161" s="28"/>
      <c r="G161" s="36">
        <f>(C161*$G$14)*E161</f>
        <v>0</v>
      </c>
      <c r="H161" s="237"/>
      <c r="I161" s="237"/>
      <c r="J161" s="30"/>
      <c r="K161" s="37">
        <f>(C161*$G$14)*J161</f>
        <v>0</v>
      </c>
      <c r="L161" s="238"/>
      <c r="M161" s="238"/>
    </row>
    <row r="162" spans="1:13" ht="86.4" x14ac:dyDescent="0.3">
      <c r="A162" s="242" t="s">
        <v>228</v>
      </c>
      <c r="B162" s="243"/>
      <c r="C162" s="53">
        <f>1/24</f>
        <v>4.1666666666666664E-2</v>
      </c>
      <c r="D162" s="21" t="s">
        <v>265</v>
      </c>
      <c r="E162" s="25"/>
      <c r="F162" s="26"/>
      <c r="G162" s="31">
        <f>(C162*$G$14)*E162</f>
        <v>0</v>
      </c>
      <c r="H162" s="246"/>
      <c r="I162" s="246"/>
      <c r="J162" s="29"/>
      <c r="K162" s="32">
        <f>(C162*$G$14)*J162</f>
        <v>0</v>
      </c>
      <c r="L162" s="247"/>
      <c r="M162" s="247"/>
    </row>
    <row r="163" spans="1:13" ht="86.4" x14ac:dyDescent="0.3">
      <c r="A163" s="235" t="s">
        <v>504</v>
      </c>
      <c r="B163" s="236"/>
      <c r="C163" s="54">
        <f>1/25</f>
        <v>0.04</v>
      </c>
      <c r="D163" s="23" t="s">
        <v>265</v>
      </c>
      <c r="E163" s="27"/>
      <c r="F163" s="28"/>
      <c r="G163" s="36">
        <f>(C163*$G$14)*E163</f>
        <v>0</v>
      </c>
      <c r="H163" s="237"/>
      <c r="I163" s="237"/>
      <c r="J163" s="30"/>
      <c r="K163" s="37">
        <f>(C163*$G$14)*J163</f>
        <v>0</v>
      </c>
      <c r="L163" s="238"/>
      <c r="M163" s="238"/>
    </row>
    <row r="164" spans="1:13" ht="31.2" customHeight="1" x14ac:dyDescent="0.3">
      <c r="A164" s="251" t="s">
        <v>67</v>
      </c>
      <c r="B164" s="251"/>
      <c r="C164" s="252" t="s">
        <v>68</v>
      </c>
      <c r="D164" s="252"/>
      <c r="E164" s="18" t="s">
        <v>271</v>
      </c>
      <c r="F164" s="18" t="s">
        <v>272</v>
      </c>
      <c r="G164" s="18" t="s">
        <v>273</v>
      </c>
      <c r="H164" s="251" t="s">
        <v>69</v>
      </c>
      <c r="I164" s="251"/>
      <c r="J164" s="19" t="s">
        <v>274</v>
      </c>
      <c r="K164" s="19" t="s">
        <v>275</v>
      </c>
      <c r="L164" s="253" t="s">
        <v>70</v>
      </c>
      <c r="M164" s="253"/>
    </row>
    <row r="165" spans="1:13" ht="94.2" customHeight="1" x14ac:dyDescent="0.3">
      <c r="A165" s="242" t="s">
        <v>505</v>
      </c>
      <c r="B165" s="243"/>
      <c r="C165" s="53">
        <f>1/25</f>
        <v>0.04</v>
      </c>
      <c r="D165" s="21" t="s">
        <v>265</v>
      </c>
      <c r="E165" s="25"/>
      <c r="F165" s="26"/>
      <c r="G165" s="31">
        <f>(C165*$G$14)*E165</f>
        <v>0</v>
      </c>
      <c r="H165" s="246"/>
      <c r="I165" s="246"/>
      <c r="J165" s="29"/>
      <c r="K165" s="32">
        <f>(C165*$G$14)*J165</f>
        <v>0</v>
      </c>
      <c r="L165" s="247"/>
      <c r="M165" s="247"/>
    </row>
    <row r="166" spans="1:13" ht="94.2" customHeight="1" x14ac:dyDescent="0.3">
      <c r="A166" s="235" t="s">
        <v>506</v>
      </c>
      <c r="B166" s="236"/>
      <c r="C166" s="54">
        <f>1/25</f>
        <v>0.04</v>
      </c>
      <c r="D166" s="23" t="s">
        <v>265</v>
      </c>
      <c r="E166" s="27"/>
      <c r="F166" s="28"/>
      <c r="G166" s="36">
        <f>(C166*$G$14)*E166</f>
        <v>0</v>
      </c>
      <c r="H166" s="237"/>
      <c r="I166" s="237"/>
      <c r="J166" s="30"/>
      <c r="K166" s="37">
        <f>(C166*$G$14)*J166</f>
        <v>0</v>
      </c>
      <c r="L166" s="238"/>
      <c r="M166" s="238"/>
    </row>
    <row r="167" spans="1:13" ht="94.2" customHeight="1" x14ac:dyDescent="0.3">
      <c r="A167" s="242" t="s">
        <v>507</v>
      </c>
      <c r="B167" s="243"/>
      <c r="C167" s="53">
        <f>1/24</f>
        <v>4.1666666666666664E-2</v>
      </c>
      <c r="D167" s="21" t="s">
        <v>265</v>
      </c>
      <c r="E167" s="25"/>
      <c r="F167" s="26"/>
      <c r="G167" s="31">
        <f>(C167*$G$14)*E167</f>
        <v>0</v>
      </c>
      <c r="H167" s="246"/>
      <c r="I167" s="246"/>
      <c r="J167" s="29"/>
      <c r="K167" s="32">
        <f>(C167*$G$14)*J167</f>
        <v>0</v>
      </c>
      <c r="L167" s="247"/>
      <c r="M167" s="247"/>
    </row>
    <row r="168" spans="1:13" ht="94.2" customHeight="1" x14ac:dyDescent="0.3">
      <c r="A168" s="235" t="s">
        <v>508</v>
      </c>
      <c r="B168" s="236"/>
      <c r="C168" s="54">
        <f>1/25</f>
        <v>0.04</v>
      </c>
      <c r="D168" s="23" t="s">
        <v>265</v>
      </c>
      <c r="E168" s="27"/>
      <c r="F168" s="28"/>
      <c r="G168" s="36">
        <f>(C168*$G$14)*E168</f>
        <v>0</v>
      </c>
      <c r="H168" s="237"/>
      <c r="I168" s="237"/>
      <c r="J168" s="30"/>
      <c r="K168" s="37">
        <f>(C168*$G$14)*J168</f>
        <v>0</v>
      </c>
      <c r="L168" s="238"/>
      <c r="M168" s="238"/>
    </row>
    <row r="169" spans="1:13" ht="31.2" customHeight="1" x14ac:dyDescent="0.3">
      <c r="A169" s="251" t="s">
        <v>67</v>
      </c>
      <c r="B169" s="251"/>
      <c r="C169" s="252" t="s">
        <v>68</v>
      </c>
      <c r="D169" s="252"/>
      <c r="E169" s="18" t="s">
        <v>271</v>
      </c>
      <c r="F169" s="18" t="s">
        <v>272</v>
      </c>
      <c r="G169" s="18" t="s">
        <v>273</v>
      </c>
      <c r="H169" s="251" t="s">
        <v>69</v>
      </c>
      <c r="I169" s="251"/>
      <c r="J169" s="19" t="s">
        <v>274</v>
      </c>
      <c r="K169" s="19" t="s">
        <v>275</v>
      </c>
      <c r="L169" s="253" t="s">
        <v>70</v>
      </c>
      <c r="M169" s="253"/>
    </row>
    <row r="170" spans="1:13" ht="114.6" customHeight="1" x14ac:dyDescent="0.3">
      <c r="A170" s="242" t="s">
        <v>509</v>
      </c>
      <c r="B170" s="243"/>
      <c r="C170" s="53">
        <f>1/24</f>
        <v>4.1666666666666664E-2</v>
      </c>
      <c r="D170" s="21" t="s">
        <v>265</v>
      </c>
      <c r="E170" s="25"/>
      <c r="F170" s="26"/>
      <c r="G170" s="31">
        <f>(C170*$G$14)*E170</f>
        <v>0</v>
      </c>
      <c r="H170" s="246"/>
      <c r="I170" s="246"/>
      <c r="J170" s="29"/>
      <c r="K170" s="32">
        <f>(C170*$G$14)*J170</f>
        <v>0</v>
      </c>
      <c r="L170" s="247"/>
      <c r="M170" s="247"/>
    </row>
    <row r="171" spans="1:13" ht="86.4" x14ac:dyDescent="0.3">
      <c r="A171" s="235" t="s">
        <v>510</v>
      </c>
      <c r="B171" s="236"/>
      <c r="C171" s="54">
        <f>1/28</f>
        <v>3.5714285714285712E-2</v>
      </c>
      <c r="D171" s="23" t="s">
        <v>265</v>
      </c>
      <c r="E171" s="27"/>
      <c r="F171" s="28"/>
      <c r="G171" s="36">
        <f>(C171*$G$14)*E171</f>
        <v>0</v>
      </c>
      <c r="H171" s="237"/>
      <c r="I171" s="237"/>
      <c r="J171" s="30"/>
      <c r="K171" s="37">
        <f>(C171*$G$14)*J171</f>
        <v>0</v>
      </c>
      <c r="L171" s="238"/>
      <c r="M171" s="238"/>
    </row>
    <row r="172" spans="1:13" ht="86.4" x14ac:dyDescent="0.3">
      <c r="A172" s="242" t="s">
        <v>511</v>
      </c>
      <c r="B172" s="243"/>
      <c r="C172" s="53">
        <f>1/28</f>
        <v>3.5714285714285712E-2</v>
      </c>
      <c r="D172" s="21" t="s">
        <v>265</v>
      </c>
      <c r="E172" s="25"/>
      <c r="F172" s="26"/>
      <c r="G172" s="31">
        <f>(C172*$G$14)*E172</f>
        <v>0</v>
      </c>
      <c r="H172" s="246"/>
      <c r="I172" s="246"/>
      <c r="J172" s="29"/>
      <c r="K172" s="32">
        <f>(C172*$G$14)*J172</f>
        <v>0</v>
      </c>
      <c r="L172" s="247"/>
      <c r="M172" s="247"/>
    </row>
    <row r="173" spans="1:13" ht="86.4" x14ac:dyDescent="0.3">
      <c r="A173" s="235" t="s">
        <v>512</v>
      </c>
      <c r="B173" s="236"/>
      <c r="C173" s="54">
        <f>1/28</f>
        <v>3.5714285714285712E-2</v>
      </c>
      <c r="D173" s="23" t="s">
        <v>265</v>
      </c>
      <c r="E173" s="27"/>
      <c r="F173" s="28"/>
      <c r="G173" s="36">
        <f>(C173*$G$14)*E173</f>
        <v>0</v>
      </c>
      <c r="H173" s="237"/>
      <c r="I173" s="237"/>
      <c r="J173" s="30"/>
      <c r="K173" s="37">
        <f>(C173*$G$14)*J173</f>
        <v>0</v>
      </c>
      <c r="L173" s="238"/>
      <c r="M173" s="238"/>
    </row>
    <row r="174" spans="1:13" ht="31.2" customHeight="1" x14ac:dyDescent="0.3">
      <c r="A174" s="251" t="s">
        <v>67</v>
      </c>
      <c r="B174" s="251"/>
      <c r="C174" s="252" t="s">
        <v>68</v>
      </c>
      <c r="D174" s="252"/>
      <c r="E174" s="18" t="s">
        <v>271</v>
      </c>
      <c r="F174" s="18" t="s">
        <v>272</v>
      </c>
      <c r="G174" s="18" t="s">
        <v>273</v>
      </c>
      <c r="H174" s="251" t="s">
        <v>69</v>
      </c>
      <c r="I174" s="251"/>
      <c r="J174" s="19" t="s">
        <v>274</v>
      </c>
      <c r="K174" s="19" t="s">
        <v>275</v>
      </c>
      <c r="L174" s="253" t="s">
        <v>70</v>
      </c>
      <c r="M174" s="253"/>
    </row>
    <row r="175" spans="1:13" ht="86.4" x14ac:dyDescent="0.3">
      <c r="A175" s="242" t="s">
        <v>513</v>
      </c>
      <c r="B175" s="243"/>
      <c r="C175" s="53">
        <f>1/28</f>
        <v>3.5714285714285712E-2</v>
      </c>
      <c r="D175" s="21" t="s">
        <v>265</v>
      </c>
      <c r="E175" s="25"/>
      <c r="F175" s="26"/>
      <c r="G175" s="31">
        <f>(C175*$G$14)*E175</f>
        <v>0</v>
      </c>
      <c r="H175" s="246"/>
      <c r="I175" s="246"/>
      <c r="J175" s="29"/>
      <c r="K175" s="32">
        <f>(C175*$G$14)*J175</f>
        <v>0</v>
      </c>
      <c r="L175" s="247"/>
      <c r="M175" s="247"/>
    </row>
    <row r="176" spans="1:13" ht="86.4" x14ac:dyDescent="0.3">
      <c r="A176" s="235" t="s">
        <v>514</v>
      </c>
      <c r="B176" s="236"/>
      <c r="C176" s="54">
        <f>1/28</f>
        <v>3.5714285714285712E-2</v>
      </c>
      <c r="D176" s="23" t="s">
        <v>267</v>
      </c>
      <c r="E176" s="27"/>
      <c r="F176" s="28"/>
      <c r="G176" s="36">
        <f>(C176*$G$14)*E176</f>
        <v>0</v>
      </c>
      <c r="H176" s="237"/>
      <c r="I176" s="237"/>
      <c r="J176" s="30"/>
      <c r="K176" s="37">
        <f>(C176*$G$14)*J176</f>
        <v>0</v>
      </c>
      <c r="L176" s="238"/>
      <c r="M176" s="238"/>
    </row>
    <row r="177" spans="1:13" ht="86.4" x14ac:dyDescent="0.3">
      <c r="A177" s="242" t="s">
        <v>410</v>
      </c>
      <c r="B177" s="243"/>
      <c r="C177" s="53">
        <f>1/32</f>
        <v>3.125E-2</v>
      </c>
      <c r="D177" s="21" t="s">
        <v>265</v>
      </c>
      <c r="E177" s="25"/>
      <c r="F177" s="26"/>
      <c r="G177" s="31">
        <f>(C177*$G$14)*E177</f>
        <v>0</v>
      </c>
      <c r="H177" s="246"/>
      <c r="I177" s="246"/>
      <c r="J177" s="29"/>
      <c r="K177" s="32">
        <f>(C177*$G$14)*J177</f>
        <v>0</v>
      </c>
      <c r="L177" s="247"/>
      <c r="M177" s="247"/>
    </row>
    <row r="178" spans="1:13" ht="86.4" x14ac:dyDescent="0.3">
      <c r="A178" s="235" t="s">
        <v>515</v>
      </c>
      <c r="B178" s="236"/>
      <c r="C178" s="54">
        <f>1/32</f>
        <v>3.125E-2</v>
      </c>
      <c r="D178" s="23" t="s">
        <v>265</v>
      </c>
      <c r="E178" s="27"/>
      <c r="F178" s="28"/>
      <c r="G178" s="36">
        <f>(C178*$G$14)*E178</f>
        <v>0</v>
      </c>
      <c r="H178" s="237"/>
      <c r="I178" s="237"/>
      <c r="J178" s="30"/>
      <c r="K178" s="37">
        <f>(C178*$G$14)*J178</f>
        <v>0</v>
      </c>
      <c r="L178" s="238"/>
      <c r="M178" s="238"/>
    </row>
    <row r="179" spans="1:13" ht="101.4" customHeight="1" x14ac:dyDescent="0.3">
      <c r="A179" s="242" t="s">
        <v>516</v>
      </c>
      <c r="B179" s="243"/>
      <c r="C179" s="53">
        <f>1/32</f>
        <v>3.125E-2</v>
      </c>
      <c r="D179" s="21" t="s">
        <v>267</v>
      </c>
      <c r="E179" s="25"/>
      <c r="F179" s="26"/>
      <c r="G179" s="31">
        <f>(C179*$G$14)*E179</f>
        <v>0</v>
      </c>
      <c r="H179" s="246"/>
      <c r="I179" s="246"/>
      <c r="J179" s="29"/>
      <c r="K179" s="32">
        <f>(C179*$G$14)*J179</f>
        <v>0</v>
      </c>
      <c r="L179" s="247"/>
      <c r="M179" s="247"/>
    </row>
    <row r="180" spans="1:13" ht="33" customHeight="1" x14ac:dyDescent="0.3">
      <c r="A180" s="239" t="s">
        <v>67</v>
      </c>
      <c r="B180" s="239"/>
      <c r="C180" s="240" t="s">
        <v>68</v>
      </c>
      <c r="D180" s="240"/>
      <c r="E180" s="73" t="s">
        <v>271</v>
      </c>
      <c r="F180" s="73" t="s">
        <v>272</v>
      </c>
      <c r="G180" s="73" t="s">
        <v>273</v>
      </c>
      <c r="H180" s="239" t="s">
        <v>69</v>
      </c>
      <c r="I180" s="239"/>
      <c r="J180" s="74" t="s">
        <v>274</v>
      </c>
      <c r="K180" s="74" t="s">
        <v>275</v>
      </c>
      <c r="L180" s="241" t="s">
        <v>70</v>
      </c>
      <c r="M180" s="241"/>
    </row>
    <row r="181" spans="1:13" ht="105.6" customHeight="1" x14ac:dyDescent="0.3">
      <c r="A181" s="235" t="s">
        <v>517</v>
      </c>
      <c r="B181" s="236"/>
      <c r="C181" s="54">
        <f>1/32</f>
        <v>3.125E-2</v>
      </c>
      <c r="D181" s="23" t="s">
        <v>267</v>
      </c>
      <c r="E181" s="27"/>
      <c r="F181" s="28"/>
      <c r="G181" s="36">
        <f>(C181*$G$14)*E181</f>
        <v>0</v>
      </c>
      <c r="H181" s="237"/>
      <c r="I181" s="237"/>
      <c r="J181" s="30"/>
      <c r="K181" s="37">
        <f>(C181*$G$14)*J181</f>
        <v>0</v>
      </c>
      <c r="L181" s="238"/>
      <c r="M181" s="238"/>
    </row>
    <row r="182" spans="1:13" x14ac:dyDescent="0.3">
      <c r="A182" s="248" t="s">
        <v>76</v>
      </c>
      <c r="B182" s="248"/>
      <c r="C182" s="248"/>
      <c r="D182" s="248"/>
      <c r="E182" s="249" t="s">
        <v>77</v>
      </c>
      <c r="F182" s="249"/>
      <c r="G182" s="34">
        <f>SUM(G157:G181)</f>
        <v>0</v>
      </c>
      <c r="H182" s="35"/>
      <c r="I182" s="249" t="s">
        <v>78</v>
      </c>
      <c r="J182" s="249"/>
      <c r="K182" s="34">
        <f>SUM(K157:K181)</f>
        <v>0</v>
      </c>
      <c r="L182" s="35"/>
      <c r="M182" s="33"/>
    </row>
    <row r="184" spans="1:13" ht="19.2" customHeight="1" x14ac:dyDescent="0.3">
      <c r="A184" s="312" t="s">
        <v>414</v>
      </c>
      <c r="B184" s="312"/>
      <c r="C184" s="312"/>
      <c r="D184" s="312"/>
      <c r="E184" s="312"/>
      <c r="F184" s="312"/>
      <c r="G184" s="312"/>
      <c r="H184" s="312"/>
      <c r="I184" s="312"/>
      <c r="J184" s="312"/>
      <c r="K184" s="312"/>
      <c r="L184" s="312"/>
      <c r="M184" s="312"/>
    </row>
    <row r="185" spans="1:13" ht="31.2" customHeight="1" x14ac:dyDescent="0.3">
      <c r="A185" s="251" t="s">
        <v>67</v>
      </c>
      <c r="B185" s="251"/>
      <c r="C185" s="252" t="s">
        <v>68</v>
      </c>
      <c r="D185" s="252"/>
      <c r="E185" s="18" t="s">
        <v>271</v>
      </c>
      <c r="F185" s="18" t="s">
        <v>272</v>
      </c>
      <c r="G185" s="18" t="s">
        <v>273</v>
      </c>
      <c r="H185" s="251" t="s">
        <v>69</v>
      </c>
      <c r="I185" s="251"/>
      <c r="J185" s="19" t="s">
        <v>274</v>
      </c>
      <c r="K185" s="19" t="s">
        <v>275</v>
      </c>
      <c r="L185" s="253" t="s">
        <v>70</v>
      </c>
      <c r="M185" s="253"/>
    </row>
    <row r="186" spans="1:13" ht="51.6" customHeight="1" x14ac:dyDescent="0.3">
      <c r="A186" s="242" t="s">
        <v>243</v>
      </c>
      <c r="B186" s="243"/>
      <c r="C186" s="244" t="s">
        <v>81</v>
      </c>
      <c r="D186" s="245"/>
      <c r="E186" s="55" t="s">
        <v>81</v>
      </c>
      <c r="F186" s="56" t="s">
        <v>81</v>
      </c>
      <c r="G186" s="39" t="s">
        <v>81</v>
      </c>
      <c r="H186" s="254" t="s">
        <v>81</v>
      </c>
      <c r="I186" s="255"/>
      <c r="J186" s="57" t="s">
        <v>81</v>
      </c>
      <c r="K186" s="41" t="s">
        <v>81</v>
      </c>
      <c r="L186" s="277" t="s">
        <v>81</v>
      </c>
      <c r="M186" s="278"/>
    </row>
    <row r="187" spans="1:13" ht="47.4" customHeight="1" x14ac:dyDescent="0.3">
      <c r="A187" s="279" t="s">
        <v>244</v>
      </c>
      <c r="B187" s="280"/>
      <c r="C187" s="20">
        <v>0.5</v>
      </c>
      <c r="D187" s="21" t="s">
        <v>269</v>
      </c>
      <c r="E187" s="25"/>
      <c r="F187" s="26"/>
      <c r="G187" s="31">
        <f t="shared" ref="G187:G227" si="14">C187*E187</f>
        <v>0</v>
      </c>
      <c r="H187" s="246"/>
      <c r="I187" s="246"/>
      <c r="J187" s="29"/>
      <c r="K187" s="32">
        <f t="shared" ref="K187:K227" si="15">C187*J187</f>
        <v>0</v>
      </c>
      <c r="L187" s="247"/>
      <c r="M187" s="247"/>
    </row>
    <row r="188" spans="1:13" ht="47.4" customHeight="1" x14ac:dyDescent="0.3">
      <c r="A188" s="279" t="s">
        <v>245</v>
      </c>
      <c r="B188" s="280"/>
      <c r="C188" s="20">
        <v>0.125</v>
      </c>
      <c r="D188" s="21" t="s">
        <v>269</v>
      </c>
      <c r="E188" s="25"/>
      <c r="F188" s="26"/>
      <c r="G188" s="31">
        <f t="shared" si="14"/>
        <v>0</v>
      </c>
      <c r="H188" s="246"/>
      <c r="I188" s="246"/>
      <c r="J188" s="29"/>
      <c r="K188" s="32">
        <f t="shared" si="15"/>
        <v>0</v>
      </c>
      <c r="L188" s="247"/>
      <c r="M188" s="247"/>
    </row>
    <row r="189" spans="1:13" ht="94.2" customHeight="1" x14ac:dyDescent="0.3">
      <c r="A189" s="235" t="s">
        <v>246</v>
      </c>
      <c r="B189" s="236"/>
      <c r="C189" s="22">
        <v>0.5</v>
      </c>
      <c r="D189" s="23" t="s">
        <v>269</v>
      </c>
      <c r="E189" s="27"/>
      <c r="F189" s="28"/>
      <c r="G189" s="36">
        <f t="shared" si="14"/>
        <v>0</v>
      </c>
      <c r="H189" s="237"/>
      <c r="I189" s="237"/>
      <c r="J189" s="30"/>
      <c r="K189" s="37">
        <f t="shared" si="15"/>
        <v>0</v>
      </c>
      <c r="L189" s="238"/>
      <c r="M189" s="238"/>
    </row>
    <row r="190" spans="1:13" ht="31.2" customHeight="1" x14ac:dyDescent="0.3">
      <c r="A190" s="251" t="s">
        <v>67</v>
      </c>
      <c r="B190" s="251"/>
      <c r="C190" s="252" t="s">
        <v>68</v>
      </c>
      <c r="D190" s="252"/>
      <c r="E190" s="18" t="s">
        <v>271</v>
      </c>
      <c r="F190" s="18" t="s">
        <v>272</v>
      </c>
      <c r="G190" s="18" t="s">
        <v>273</v>
      </c>
      <c r="H190" s="251" t="s">
        <v>69</v>
      </c>
      <c r="I190" s="251"/>
      <c r="J190" s="19" t="s">
        <v>274</v>
      </c>
      <c r="K190" s="19" t="s">
        <v>275</v>
      </c>
      <c r="L190" s="253" t="s">
        <v>70</v>
      </c>
      <c r="M190" s="253"/>
    </row>
    <row r="191" spans="1:13" ht="91.8" customHeight="1" x14ac:dyDescent="0.3">
      <c r="A191" s="242" t="s">
        <v>247</v>
      </c>
      <c r="B191" s="243"/>
      <c r="C191" s="20">
        <v>0.2</v>
      </c>
      <c r="D191" s="21" t="s">
        <v>269</v>
      </c>
      <c r="E191" s="25"/>
      <c r="F191" s="26"/>
      <c r="G191" s="31">
        <f t="shared" si="14"/>
        <v>0</v>
      </c>
      <c r="H191" s="246"/>
      <c r="I191" s="246"/>
      <c r="J191" s="29"/>
      <c r="K191" s="32">
        <f t="shared" si="15"/>
        <v>0</v>
      </c>
      <c r="L191" s="247"/>
      <c r="M191" s="247"/>
    </row>
    <row r="192" spans="1:13" ht="48" customHeight="1" x14ac:dyDescent="0.3">
      <c r="A192" s="235" t="s">
        <v>248</v>
      </c>
      <c r="B192" s="236"/>
      <c r="C192" s="22">
        <v>0.2</v>
      </c>
      <c r="D192" s="23" t="s">
        <v>269</v>
      </c>
      <c r="E192" s="27"/>
      <c r="F192" s="28"/>
      <c r="G192" s="36">
        <f t="shared" si="14"/>
        <v>0</v>
      </c>
      <c r="H192" s="237"/>
      <c r="I192" s="237"/>
      <c r="J192" s="30"/>
      <c r="K192" s="37">
        <f t="shared" si="15"/>
        <v>0</v>
      </c>
      <c r="L192" s="238"/>
      <c r="M192" s="238"/>
    </row>
    <row r="193" spans="1:13" ht="48.6" customHeight="1" x14ac:dyDescent="0.3">
      <c r="A193" s="242" t="s">
        <v>518</v>
      </c>
      <c r="B193" s="243"/>
      <c r="C193" s="244" t="s">
        <v>81</v>
      </c>
      <c r="D193" s="245"/>
      <c r="E193" s="55" t="s">
        <v>81</v>
      </c>
      <c r="F193" s="56" t="s">
        <v>81</v>
      </c>
      <c r="G193" s="58" t="s">
        <v>81</v>
      </c>
      <c r="H193" s="254" t="s">
        <v>81</v>
      </c>
      <c r="I193" s="255"/>
      <c r="J193" s="57" t="s">
        <v>81</v>
      </c>
      <c r="K193" s="41" t="s">
        <v>81</v>
      </c>
      <c r="L193" s="277" t="s">
        <v>81</v>
      </c>
      <c r="M193" s="278"/>
    </row>
    <row r="194" spans="1:13" ht="86.4" x14ac:dyDescent="0.3">
      <c r="A194" s="242" t="s">
        <v>244</v>
      </c>
      <c r="B194" s="243"/>
      <c r="C194" s="53">
        <f>1/48</f>
        <v>2.0833333333333332E-2</v>
      </c>
      <c r="D194" s="21" t="s">
        <v>265</v>
      </c>
      <c r="E194" s="25"/>
      <c r="F194" s="26"/>
      <c r="G194" s="31">
        <f>(C194*$G$14)*E194</f>
        <v>0</v>
      </c>
      <c r="H194" s="246"/>
      <c r="I194" s="246"/>
      <c r="J194" s="29"/>
      <c r="K194" s="32">
        <f>(C194*$G$14)*J194</f>
        <v>0</v>
      </c>
      <c r="L194" s="247"/>
      <c r="M194" s="247"/>
    </row>
    <row r="195" spans="1:13" ht="86.4" x14ac:dyDescent="0.3">
      <c r="A195" s="242" t="s">
        <v>245</v>
      </c>
      <c r="B195" s="243"/>
      <c r="C195" s="53">
        <f>(1/48)/4</f>
        <v>5.208333333333333E-3</v>
      </c>
      <c r="D195" s="21" t="s">
        <v>265</v>
      </c>
      <c r="E195" s="25"/>
      <c r="F195" s="26"/>
      <c r="G195" s="31">
        <f>(C195*$G$14)*E195</f>
        <v>0</v>
      </c>
      <c r="H195" s="246"/>
      <c r="I195" s="246"/>
      <c r="J195" s="29"/>
      <c r="K195" s="32">
        <f>(C195*$G$14)*J195</f>
        <v>0</v>
      </c>
      <c r="L195" s="247"/>
      <c r="M195" s="247"/>
    </row>
    <row r="196" spans="1:13" ht="33" customHeight="1" x14ac:dyDescent="0.3">
      <c r="A196" s="239" t="s">
        <v>67</v>
      </c>
      <c r="B196" s="239"/>
      <c r="C196" s="240" t="s">
        <v>68</v>
      </c>
      <c r="D196" s="240"/>
      <c r="E196" s="73" t="s">
        <v>271</v>
      </c>
      <c r="F196" s="73" t="s">
        <v>272</v>
      </c>
      <c r="G196" s="73" t="s">
        <v>273</v>
      </c>
      <c r="H196" s="239" t="s">
        <v>69</v>
      </c>
      <c r="I196" s="239"/>
      <c r="J196" s="74" t="s">
        <v>274</v>
      </c>
      <c r="K196" s="74" t="s">
        <v>275</v>
      </c>
      <c r="L196" s="241" t="s">
        <v>70</v>
      </c>
      <c r="M196" s="241"/>
    </row>
    <row r="197" spans="1:13" ht="14.4" x14ac:dyDescent="0.3">
      <c r="A197" s="235" t="s">
        <v>250</v>
      </c>
      <c r="B197" s="236"/>
      <c r="C197" s="285" t="s">
        <v>81</v>
      </c>
      <c r="D197" s="286"/>
      <c r="E197" s="59" t="s">
        <v>81</v>
      </c>
      <c r="F197" s="60" t="s">
        <v>81</v>
      </c>
      <c r="G197" s="61" t="s">
        <v>81</v>
      </c>
      <c r="H197" s="281" t="s">
        <v>81</v>
      </c>
      <c r="I197" s="282"/>
      <c r="J197" s="62" t="s">
        <v>81</v>
      </c>
      <c r="K197" s="63" t="s">
        <v>81</v>
      </c>
      <c r="L197" s="283" t="s">
        <v>81</v>
      </c>
      <c r="M197" s="284"/>
    </row>
    <row r="198" spans="1:13" ht="86.4" x14ac:dyDescent="0.3">
      <c r="A198" s="235" t="s">
        <v>244</v>
      </c>
      <c r="B198" s="236"/>
      <c r="C198" s="54">
        <f>1/48</f>
        <v>2.0833333333333332E-2</v>
      </c>
      <c r="D198" s="23" t="s">
        <v>265</v>
      </c>
      <c r="E198" s="27"/>
      <c r="F198" s="28"/>
      <c r="G198" s="36">
        <f>(C198*$G$14)*E198</f>
        <v>0</v>
      </c>
      <c r="H198" s="237"/>
      <c r="I198" s="237"/>
      <c r="J198" s="30"/>
      <c r="K198" s="37">
        <f>(C198*$G$14)*J198</f>
        <v>0</v>
      </c>
      <c r="L198" s="238"/>
      <c r="M198" s="238"/>
    </row>
    <row r="199" spans="1:13" ht="86.4" x14ac:dyDescent="0.3">
      <c r="A199" s="235" t="s">
        <v>245</v>
      </c>
      <c r="B199" s="236"/>
      <c r="C199" s="54">
        <f>(1/48)/4</f>
        <v>5.208333333333333E-3</v>
      </c>
      <c r="D199" s="23" t="s">
        <v>265</v>
      </c>
      <c r="E199" s="27"/>
      <c r="F199" s="28"/>
      <c r="G199" s="36">
        <f>(C199*$G$14)*E199</f>
        <v>0</v>
      </c>
      <c r="H199" s="237"/>
      <c r="I199" s="237"/>
      <c r="J199" s="30"/>
      <c r="K199" s="37">
        <f>(C199*$G$14)*J199</f>
        <v>0</v>
      </c>
      <c r="L199" s="238"/>
      <c r="M199" s="238"/>
    </row>
    <row r="200" spans="1:13" ht="62.4" customHeight="1" x14ac:dyDescent="0.3">
      <c r="A200" s="242" t="s">
        <v>420</v>
      </c>
      <c r="B200" s="243"/>
      <c r="C200" s="244" t="s">
        <v>81</v>
      </c>
      <c r="D200" s="245"/>
      <c r="E200" s="55" t="s">
        <v>81</v>
      </c>
      <c r="F200" s="56" t="s">
        <v>81</v>
      </c>
      <c r="G200" s="58" t="s">
        <v>81</v>
      </c>
      <c r="H200" s="254" t="s">
        <v>81</v>
      </c>
      <c r="I200" s="255"/>
      <c r="J200" s="57" t="s">
        <v>81</v>
      </c>
      <c r="K200" s="41" t="s">
        <v>81</v>
      </c>
      <c r="L200" s="277" t="s">
        <v>81</v>
      </c>
      <c r="M200" s="278"/>
    </row>
    <row r="201" spans="1:13" ht="86.4" customHeight="1" x14ac:dyDescent="0.3">
      <c r="A201" s="242" t="s">
        <v>244</v>
      </c>
      <c r="B201" s="243"/>
      <c r="C201" s="53">
        <f>1/48</f>
        <v>2.0833333333333332E-2</v>
      </c>
      <c r="D201" s="21" t="s">
        <v>265</v>
      </c>
      <c r="E201" s="25"/>
      <c r="F201" s="26"/>
      <c r="G201" s="31">
        <f>(C201*$G$14)*E201</f>
        <v>0</v>
      </c>
      <c r="H201" s="246"/>
      <c r="I201" s="246"/>
      <c r="J201" s="29"/>
      <c r="K201" s="32">
        <f>(C201*$G$14)*J201</f>
        <v>0</v>
      </c>
      <c r="L201" s="247"/>
      <c r="M201" s="247"/>
    </row>
    <row r="202" spans="1:13" ht="86.4" x14ac:dyDescent="0.3">
      <c r="A202" s="242" t="s">
        <v>245</v>
      </c>
      <c r="B202" s="243"/>
      <c r="C202" s="53">
        <f>(1/48)/4</f>
        <v>5.208333333333333E-3</v>
      </c>
      <c r="D202" s="21" t="s">
        <v>265</v>
      </c>
      <c r="E202" s="25"/>
      <c r="F202" s="26"/>
      <c r="G202" s="31">
        <f>(C202*$G$14)*E202</f>
        <v>0</v>
      </c>
      <c r="H202" s="246"/>
      <c r="I202" s="246"/>
      <c r="J202" s="29"/>
      <c r="K202" s="32">
        <f>(C202*$G$14)*J202</f>
        <v>0</v>
      </c>
      <c r="L202" s="247"/>
      <c r="M202" s="247"/>
    </row>
    <row r="203" spans="1:13" ht="33" customHeight="1" x14ac:dyDescent="0.3">
      <c r="A203" s="239" t="s">
        <v>67</v>
      </c>
      <c r="B203" s="239"/>
      <c r="C203" s="240" t="s">
        <v>68</v>
      </c>
      <c r="D203" s="240"/>
      <c r="E203" s="73" t="s">
        <v>271</v>
      </c>
      <c r="F203" s="73" t="s">
        <v>272</v>
      </c>
      <c r="G203" s="73" t="s">
        <v>273</v>
      </c>
      <c r="H203" s="239" t="s">
        <v>69</v>
      </c>
      <c r="I203" s="239"/>
      <c r="J203" s="74" t="s">
        <v>274</v>
      </c>
      <c r="K203" s="74" t="s">
        <v>275</v>
      </c>
      <c r="L203" s="241" t="s">
        <v>70</v>
      </c>
      <c r="M203" s="241"/>
    </row>
    <row r="204" spans="1:13" ht="31.8" customHeight="1" x14ac:dyDescent="0.3">
      <c r="A204" s="235" t="s">
        <v>252</v>
      </c>
      <c r="B204" s="236"/>
      <c r="C204" s="285" t="s">
        <v>81</v>
      </c>
      <c r="D204" s="286"/>
      <c r="E204" s="59" t="s">
        <v>81</v>
      </c>
      <c r="F204" s="60" t="s">
        <v>81</v>
      </c>
      <c r="G204" s="61" t="s">
        <v>81</v>
      </c>
      <c r="H204" s="281" t="s">
        <v>81</v>
      </c>
      <c r="I204" s="282"/>
      <c r="J204" s="62" t="s">
        <v>81</v>
      </c>
      <c r="K204" s="63" t="s">
        <v>81</v>
      </c>
      <c r="L204" s="283" t="s">
        <v>81</v>
      </c>
      <c r="M204" s="284"/>
    </row>
    <row r="205" spans="1:13" ht="86.4" x14ac:dyDescent="0.3">
      <c r="A205" s="235" t="s">
        <v>244</v>
      </c>
      <c r="B205" s="236"/>
      <c r="C205" s="54">
        <f>1/48</f>
        <v>2.0833333333333332E-2</v>
      </c>
      <c r="D205" s="23" t="s">
        <v>265</v>
      </c>
      <c r="E205" s="27"/>
      <c r="F205" s="28"/>
      <c r="G205" s="36">
        <f>(C205*$G$14)*E205</f>
        <v>0</v>
      </c>
      <c r="H205" s="237"/>
      <c r="I205" s="237"/>
      <c r="J205" s="30"/>
      <c r="K205" s="37">
        <f>(C205*$G$14)*J205</f>
        <v>0</v>
      </c>
      <c r="L205" s="238"/>
      <c r="M205" s="238"/>
    </row>
    <row r="206" spans="1:13" ht="86.4" x14ac:dyDescent="0.3">
      <c r="A206" s="235" t="s">
        <v>245</v>
      </c>
      <c r="B206" s="236"/>
      <c r="C206" s="54">
        <f>(1/48)/4</f>
        <v>5.208333333333333E-3</v>
      </c>
      <c r="D206" s="23" t="s">
        <v>265</v>
      </c>
      <c r="E206" s="27"/>
      <c r="F206" s="28"/>
      <c r="G206" s="36">
        <f>(C206*$G$14)*E206</f>
        <v>0</v>
      </c>
      <c r="H206" s="237"/>
      <c r="I206" s="237"/>
      <c r="J206" s="30"/>
      <c r="K206" s="37">
        <f>(C206*$G$14)*J206</f>
        <v>0</v>
      </c>
      <c r="L206" s="238"/>
      <c r="M206" s="238"/>
    </row>
    <row r="207" spans="1:13" ht="45.6" customHeight="1" x14ac:dyDescent="0.3">
      <c r="A207" s="242" t="s">
        <v>253</v>
      </c>
      <c r="B207" s="243"/>
      <c r="C207" s="244" t="s">
        <v>81</v>
      </c>
      <c r="D207" s="245"/>
      <c r="E207" s="55" t="s">
        <v>81</v>
      </c>
      <c r="F207" s="56" t="s">
        <v>81</v>
      </c>
      <c r="G207" s="58" t="s">
        <v>81</v>
      </c>
      <c r="H207" s="254" t="s">
        <v>81</v>
      </c>
      <c r="I207" s="255"/>
      <c r="J207" s="57" t="s">
        <v>81</v>
      </c>
      <c r="K207" s="41" t="s">
        <v>81</v>
      </c>
      <c r="L207" s="277" t="s">
        <v>81</v>
      </c>
      <c r="M207" s="278"/>
    </row>
    <row r="208" spans="1:13" ht="72" customHeight="1" x14ac:dyDescent="0.3">
      <c r="A208" s="242" t="s">
        <v>244</v>
      </c>
      <c r="B208" s="243"/>
      <c r="C208" s="53">
        <f>1/48</f>
        <v>2.0833333333333332E-2</v>
      </c>
      <c r="D208" s="21" t="s">
        <v>278</v>
      </c>
      <c r="E208" s="25"/>
      <c r="F208" s="26"/>
      <c r="G208" s="31">
        <f>(C208*$G$14)*E208</f>
        <v>0</v>
      </c>
      <c r="H208" s="246"/>
      <c r="I208" s="246"/>
      <c r="J208" s="29"/>
      <c r="K208" s="32">
        <f>(C208*$G$14)*J208</f>
        <v>0</v>
      </c>
      <c r="L208" s="247"/>
      <c r="M208" s="247"/>
    </row>
    <row r="209" spans="1:13" ht="72" customHeight="1" x14ac:dyDescent="0.3">
      <c r="A209" s="242" t="s">
        <v>245</v>
      </c>
      <c r="B209" s="243"/>
      <c r="C209" s="53">
        <f>(1/48)/4</f>
        <v>5.208333333333333E-3</v>
      </c>
      <c r="D209" s="21" t="s">
        <v>278</v>
      </c>
      <c r="E209" s="25"/>
      <c r="F209" s="26"/>
      <c r="G209" s="31">
        <f>(C209*$G$14)*E209</f>
        <v>0</v>
      </c>
      <c r="H209" s="246"/>
      <c r="I209" s="246"/>
      <c r="J209" s="29"/>
      <c r="K209" s="32">
        <f>(C209*$G$14)*J209</f>
        <v>0</v>
      </c>
      <c r="L209" s="247"/>
      <c r="M209" s="247"/>
    </row>
    <row r="210" spans="1:13" ht="33" customHeight="1" x14ac:dyDescent="0.3">
      <c r="A210" s="239" t="s">
        <v>67</v>
      </c>
      <c r="B210" s="239"/>
      <c r="C210" s="240" t="s">
        <v>68</v>
      </c>
      <c r="D210" s="240"/>
      <c r="E210" s="73" t="s">
        <v>271</v>
      </c>
      <c r="F210" s="73" t="s">
        <v>272</v>
      </c>
      <c r="G210" s="73" t="s">
        <v>273</v>
      </c>
      <c r="H210" s="239" t="s">
        <v>69</v>
      </c>
      <c r="I210" s="239"/>
      <c r="J210" s="74" t="s">
        <v>274</v>
      </c>
      <c r="K210" s="74" t="s">
        <v>275</v>
      </c>
      <c r="L210" s="241" t="s">
        <v>70</v>
      </c>
      <c r="M210" s="241"/>
    </row>
    <row r="211" spans="1:13" ht="107.4" customHeight="1" x14ac:dyDescent="0.3">
      <c r="A211" s="235" t="s">
        <v>519</v>
      </c>
      <c r="B211" s="236"/>
      <c r="C211" s="54">
        <f>1/24</f>
        <v>4.1666666666666664E-2</v>
      </c>
      <c r="D211" s="23" t="s">
        <v>279</v>
      </c>
      <c r="E211" s="27"/>
      <c r="F211" s="28"/>
      <c r="G211" s="36">
        <f>(C211*$G$14)*E211</f>
        <v>0</v>
      </c>
      <c r="H211" s="237"/>
      <c r="I211" s="237"/>
      <c r="J211" s="30"/>
      <c r="K211" s="37">
        <f>(C211*$G$14)*J211</f>
        <v>0</v>
      </c>
      <c r="L211" s="238"/>
      <c r="M211" s="238"/>
    </row>
    <row r="212" spans="1:13" ht="92.4" customHeight="1" x14ac:dyDescent="0.3">
      <c r="A212" s="242" t="s">
        <v>255</v>
      </c>
      <c r="B212" s="243"/>
      <c r="C212" s="244" t="s">
        <v>81</v>
      </c>
      <c r="D212" s="245"/>
      <c r="E212" s="55" t="s">
        <v>81</v>
      </c>
      <c r="F212" s="56" t="s">
        <v>81</v>
      </c>
      <c r="G212" s="39" t="s">
        <v>81</v>
      </c>
      <c r="H212" s="254" t="s">
        <v>81</v>
      </c>
      <c r="I212" s="255"/>
      <c r="J212" s="57" t="s">
        <v>81</v>
      </c>
      <c r="K212" s="41" t="s">
        <v>81</v>
      </c>
      <c r="L212" s="277" t="s">
        <v>81</v>
      </c>
      <c r="M212" s="278"/>
    </row>
    <row r="213" spans="1:13" ht="48" customHeight="1" x14ac:dyDescent="0.3">
      <c r="A213" s="242" t="s">
        <v>244</v>
      </c>
      <c r="B213" s="243"/>
      <c r="C213" s="20">
        <v>2</v>
      </c>
      <c r="D213" s="21" t="s">
        <v>270</v>
      </c>
      <c r="E213" s="25"/>
      <c r="F213" s="26"/>
      <c r="G213" s="31">
        <f t="shared" si="14"/>
        <v>0</v>
      </c>
      <c r="H213" s="246"/>
      <c r="I213" s="246"/>
      <c r="J213" s="29"/>
      <c r="K213" s="32">
        <f t="shared" si="15"/>
        <v>0</v>
      </c>
      <c r="L213" s="247"/>
      <c r="M213" s="247"/>
    </row>
    <row r="214" spans="1:13" ht="48" customHeight="1" x14ac:dyDescent="0.3">
      <c r="A214" s="242" t="s">
        <v>245</v>
      </c>
      <c r="B214" s="243"/>
      <c r="C214" s="20">
        <v>0.5</v>
      </c>
      <c r="D214" s="21" t="s">
        <v>269</v>
      </c>
      <c r="E214" s="25"/>
      <c r="F214" s="26"/>
      <c r="G214" s="31">
        <f t="shared" si="14"/>
        <v>0</v>
      </c>
      <c r="H214" s="246"/>
      <c r="I214" s="246"/>
      <c r="J214" s="29"/>
      <c r="K214" s="32">
        <f t="shared" si="15"/>
        <v>0</v>
      </c>
      <c r="L214" s="247"/>
      <c r="M214" s="247"/>
    </row>
    <row r="215" spans="1:13" ht="33" customHeight="1" x14ac:dyDescent="0.3">
      <c r="A215" s="239" t="s">
        <v>67</v>
      </c>
      <c r="B215" s="239"/>
      <c r="C215" s="240" t="s">
        <v>68</v>
      </c>
      <c r="D215" s="240"/>
      <c r="E215" s="73" t="s">
        <v>271</v>
      </c>
      <c r="F215" s="73" t="s">
        <v>272</v>
      </c>
      <c r="G215" s="73" t="s">
        <v>273</v>
      </c>
      <c r="H215" s="239" t="s">
        <v>69</v>
      </c>
      <c r="I215" s="239"/>
      <c r="J215" s="74" t="s">
        <v>274</v>
      </c>
      <c r="K215" s="74" t="s">
        <v>275</v>
      </c>
      <c r="L215" s="241" t="s">
        <v>70</v>
      </c>
      <c r="M215" s="241"/>
    </row>
    <row r="216" spans="1:13" ht="100.2" customHeight="1" x14ac:dyDescent="0.3">
      <c r="A216" s="235" t="s">
        <v>520</v>
      </c>
      <c r="B216" s="236"/>
      <c r="C216" s="285" t="s">
        <v>81</v>
      </c>
      <c r="D216" s="286"/>
      <c r="E216" s="59" t="s">
        <v>81</v>
      </c>
      <c r="F216" s="60" t="s">
        <v>81</v>
      </c>
      <c r="G216" s="61" t="s">
        <v>81</v>
      </c>
      <c r="H216" s="281" t="s">
        <v>81</v>
      </c>
      <c r="I216" s="282"/>
      <c r="J216" s="62" t="s">
        <v>81</v>
      </c>
      <c r="K216" s="63" t="s">
        <v>81</v>
      </c>
      <c r="L216" s="283" t="s">
        <v>81</v>
      </c>
      <c r="M216" s="284"/>
    </row>
    <row r="217" spans="1:13" ht="43.2" x14ac:dyDescent="0.3">
      <c r="A217" s="235" t="s">
        <v>244</v>
      </c>
      <c r="B217" s="236"/>
      <c r="C217" s="22">
        <v>1</v>
      </c>
      <c r="D217" s="23" t="s">
        <v>263</v>
      </c>
      <c r="E217" s="27"/>
      <c r="F217" s="28"/>
      <c r="G217" s="36">
        <f t="shared" si="14"/>
        <v>0</v>
      </c>
      <c r="H217" s="237"/>
      <c r="I217" s="237"/>
      <c r="J217" s="30"/>
      <c r="K217" s="37">
        <f t="shared" si="15"/>
        <v>0</v>
      </c>
      <c r="L217" s="238"/>
      <c r="M217" s="238"/>
    </row>
    <row r="218" spans="1:13" ht="43.2" x14ac:dyDescent="0.3">
      <c r="A218" s="235" t="s">
        <v>245</v>
      </c>
      <c r="B218" s="236"/>
      <c r="C218" s="22">
        <v>0.25</v>
      </c>
      <c r="D218" s="23" t="s">
        <v>263</v>
      </c>
      <c r="E218" s="27"/>
      <c r="F218" s="28"/>
      <c r="G218" s="36">
        <f t="shared" si="14"/>
        <v>0</v>
      </c>
      <c r="H218" s="237"/>
      <c r="I218" s="237"/>
      <c r="J218" s="30"/>
      <c r="K218" s="37">
        <f t="shared" si="15"/>
        <v>0</v>
      </c>
      <c r="L218" s="238"/>
      <c r="M218" s="238"/>
    </row>
    <row r="219" spans="1:13" ht="59.4" customHeight="1" x14ac:dyDescent="0.3">
      <c r="A219" s="242" t="s">
        <v>521</v>
      </c>
      <c r="B219" s="243"/>
      <c r="C219" s="20">
        <v>5</v>
      </c>
      <c r="D219" s="21" t="s">
        <v>208</v>
      </c>
      <c r="E219" s="25"/>
      <c r="F219" s="26"/>
      <c r="G219" s="31">
        <f t="shared" si="14"/>
        <v>0</v>
      </c>
      <c r="H219" s="246"/>
      <c r="I219" s="246"/>
      <c r="J219" s="29"/>
      <c r="K219" s="32">
        <f t="shared" si="15"/>
        <v>0</v>
      </c>
      <c r="L219" s="247"/>
      <c r="M219" s="247"/>
    </row>
    <row r="220" spans="1:13" ht="59.4" customHeight="1" x14ac:dyDescent="0.3">
      <c r="A220" s="235" t="s">
        <v>522</v>
      </c>
      <c r="B220" s="236"/>
      <c r="C220" s="22">
        <v>2</v>
      </c>
      <c r="D220" s="23" t="s">
        <v>208</v>
      </c>
      <c r="E220" s="27"/>
      <c r="F220" s="28"/>
      <c r="G220" s="36">
        <f t="shared" si="14"/>
        <v>0</v>
      </c>
      <c r="H220" s="237"/>
      <c r="I220" s="237"/>
      <c r="J220" s="30"/>
      <c r="K220" s="37">
        <f t="shared" si="15"/>
        <v>0</v>
      </c>
      <c r="L220" s="238"/>
      <c r="M220" s="238"/>
    </row>
    <row r="221" spans="1:13" ht="45" customHeight="1" x14ac:dyDescent="0.3">
      <c r="A221" s="242" t="s">
        <v>431</v>
      </c>
      <c r="B221" s="243"/>
      <c r="C221" s="244" t="s">
        <v>81</v>
      </c>
      <c r="D221" s="245"/>
      <c r="E221" s="55" t="s">
        <v>81</v>
      </c>
      <c r="F221" s="56" t="s">
        <v>81</v>
      </c>
      <c r="G221" s="39" t="s">
        <v>81</v>
      </c>
      <c r="H221" s="254" t="s">
        <v>81</v>
      </c>
      <c r="I221" s="255"/>
      <c r="J221" s="57" t="s">
        <v>81</v>
      </c>
      <c r="K221" s="41" t="s">
        <v>81</v>
      </c>
      <c r="L221" s="277" t="s">
        <v>81</v>
      </c>
      <c r="M221" s="278"/>
    </row>
    <row r="222" spans="1:13" ht="48" customHeight="1" x14ac:dyDescent="0.3">
      <c r="A222" s="242" t="s">
        <v>244</v>
      </c>
      <c r="B222" s="243"/>
      <c r="C222" s="20">
        <v>1</v>
      </c>
      <c r="D222" s="21" t="s">
        <v>523</v>
      </c>
      <c r="E222" s="25"/>
      <c r="F222" s="26"/>
      <c r="G222" s="31">
        <f t="shared" ref="G222:G223" si="16">C222*E222</f>
        <v>0</v>
      </c>
      <c r="H222" s="246"/>
      <c r="I222" s="246"/>
      <c r="J222" s="29"/>
      <c r="K222" s="32">
        <f t="shared" ref="K222:K223" si="17">C222*J222</f>
        <v>0</v>
      </c>
      <c r="L222" s="247"/>
      <c r="M222" s="247"/>
    </row>
    <row r="223" spans="1:13" ht="48" customHeight="1" x14ac:dyDescent="0.3">
      <c r="A223" s="242" t="s">
        <v>245</v>
      </c>
      <c r="B223" s="243"/>
      <c r="C223" s="20">
        <f>1/4</f>
        <v>0.25</v>
      </c>
      <c r="D223" s="21" t="s">
        <v>523</v>
      </c>
      <c r="E223" s="25"/>
      <c r="F223" s="26"/>
      <c r="G223" s="31">
        <f t="shared" si="16"/>
        <v>0</v>
      </c>
      <c r="H223" s="246"/>
      <c r="I223" s="246"/>
      <c r="J223" s="29"/>
      <c r="K223" s="32">
        <f t="shared" si="17"/>
        <v>0</v>
      </c>
      <c r="L223" s="247"/>
      <c r="M223" s="247"/>
    </row>
    <row r="224" spans="1:13" ht="33" customHeight="1" x14ac:dyDescent="0.3">
      <c r="A224" s="239" t="s">
        <v>67</v>
      </c>
      <c r="B224" s="239"/>
      <c r="C224" s="240" t="s">
        <v>68</v>
      </c>
      <c r="D224" s="240"/>
      <c r="E224" s="73" t="s">
        <v>271</v>
      </c>
      <c r="F224" s="73" t="s">
        <v>272</v>
      </c>
      <c r="G224" s="73" t="s">
        <v>273</v>
      </c>
      <c r="H224" s="239" t="s">
        <v>69</v>
      </c>
      <c r="I224" s="239"/>
      <c r="J224" s="74" t="s">
        <v>274</v>
      </c>
      <c r="K224" s="74" t="s">
        <v>275</v>
      </c>
      <c r="L224" s="241" t="s">
        <v>70</v>
      </c>
      <c r="M224" s="241"/>
    </row>
    <row r="225" spans="1:13" ht="90" customHeight="1" x14ac:dyDescent="0.3">
      <c r="A225" s="235" t="s">
        <v>260</v>
      </c>
      <c r="B225" s="236"/>
      <c r="C225" s="22">
        <v>4</v>
      </c>
      <c r="D225" s="23" t="s">
        <v>208</v>
      </c>
      <c r="E225" s="27"/>
      <c r="F225" s="28"/>
      <c r="G225" s="36">
        <f t="shared" si="14"/>
        <v>0</v>
      </c>
      <c r="H225" s="237"/>
      <c r="I225" s="237"/>
      <c r="J225" s="30"/>
      <c r="K225" s="37">
        <f t="shared" si="15"/>
        <v>0</v>
      </c>
      <c r="L225" s="238"/>
      <c r="M225" s="238"/>
    </row>
    <row r="226" spans="1:13" ht="36.6" customHeight="1" x14ac:dyDescent="0.3">
      <c r="A226" s="242" t="s">
        <v>261</v>
      </c>
      <c r="B226" s="243"/>
      <c r="C226" s="20">
        <v>10</v>
      </c>
      <c r="D226" s="21" t="s">
        <v>208</v>
      </c>
      <c r="E226" s="25"/>
      <c r="F226" s="26"/>
      <c r="G226" s="31">
        <f t="shared" si="14"/>
        <v>0</v>
      </c>
      <c r="H226" s="246"/>
      <c r="I226" s="246"/>
      <c r="J226" s="29"/>
      <c r="K226" s="32">
        <f t="shared" si="15"/>
        <v>0</v>
      </c>
      <c r="L226" s="247"/>
      <c r="M226" s="247"/>
    </row>
    <row r="227" spans="1:13" ht="51" customHeight="1" x14ac:dyDescent="0.3">
      <c r="A227" s="235" t="s">
        <v>524</v>
      </c>
      <c r="B227" s="236"/>
      <c r="C227" s="22">
        <v>5</v>
      </c>
      <c r="D227" s="23" t="s">
        <v>208</v>
      </c>
      <c r="E227" s="27"/>
      <c r="F227" s="28"/>
      <c r="G227" s="36">
        <f t="shared" si="14"/>
        <v>0</v>
      </c>
      <c r="H227" s="237"/>
      <c r="I227" s="237"/>
      <c r="J227" s="30"/>
      <c r="K227" s="37">
        <f t="shared" si="15"/>
        <v>0</v>
      </c>
      <c r="L227" s="238"/>
      <c r="M227" s="238"/>
    </row>
    <row r="228" spans="1:13" x14ac:dyDescent="0.3">
      <c r="A228" s="313" t="s">
        <v>76</v>
      </c>
      <c r="B228" s="313"/>
      <c r="C228" s="313"/>
      <c r="D228" s="313"/>
      <c r="E228" s="314" t="s">
        <v>77</v>
      </c>
      <c r="F228" s="314"/>
      <c r="G228" s="47">
        <f>SUM(G186:G227)</f>
        <v>0</v>
      </c>
      <c r="H228" s="48"/>
      <c r="I228" s="314" t="s">
        <v>78</v>
      </c>
      <c r="J228" s="314"/>
      <c r="K228" s="47">
        <f>SUM(K186:K227)</f>
        <v>0</v>
      </c>
      <c r="L228" s="48"/>
      <c r="M228" s="49"/>
    </row>
    <row r="230" spans="1:13" ht="17.399999999999999" customHeight="1" x14ac:dyDescent="0.3"/>
    <row r="231" spans="1:13" s="75" customFormat="1" ht="17.399999999999999" customHeight="1" x14ac:dyDescent="0.35">
      <c r="A231" s="76" t="s">
        <v>280</v>
      </c>
      <c r="B231" s="77"/>
      <c r="C231" s="77"/>
      <c r="D231" s="77"/>
      <c r="E231" s="77"/>
      <c r="F231" s="77"/>
      <c r="G231" s="77"/>
      <c r="H231" s="77"/>
      <c r="I231" s="77"/>
      <c r="J231" s="77"/>
      <c r="K231" s="77"/>
      <c r="L231" s="77"/>
      <c r="M231" s="77"/>
    </row>
    <row r="232" spans="1:13" x14ac:dyDescent="0.3">
      <c r="A232" s="292" t="s">
        <v>281</v>
      </c>
      <c r="B232" s="292"/>
      <c r="C232" s="292"/>
      <c r="D232" s="292"/>
      <c r="E232" s="292"/>
      <c r="F232" s="292"/>
      <c r="G232" s="292"/>
      <c r="H232" s="292"/>
      <c r="I232" s="292"/>
      <c r="J232" s="293" t="s">
        <v>273</v>
      </c>
      <c r="K232" s="293"/>
      <c r="L232" s="287" t="s">
        <v>275</v>
      </c>
      <c r="M232" s="287"/>
    </row>
    <row r="233" spans="1:13" ht="32.4" customHeight="1" x14ac:dyDescent="0.3">
      <c r="A233" s="297" t="str">
        <f>A22</f>
        <v>I - atividades de ensino na educação superior na UFOB ou em outras IES públicas, neste caso, aprovada pelo Consuni ou por instância competente com delegação e sem percepção de remuneração adicional</v>
      </c>
      <c r="B233" s="297"/>
      <c r="C233" s="297"/>
      <c r="D233" s="297"/>
      <c r="E233" s="297"/>
      <c r="F233" s="297"/>
      <c r="G233" s="297"/>
      <c r="H233" s="297"/>
      <c r="I233" s="297"/>
      <c r="J233" s="288">
        <f>IF(F17&gt;0,G27,0)</f>
        <v>0</v>
      </c>
      <c r="K233" s="289"/>
      <c r="L233" s="300">
        <f>IF(F17&gt;0,K27,0)</f>
        <v>0</v>
      </c>
      <c r="M233" s="301"/>
    </row>
    <row r="234" spans="1:13" ht="18.600000000000001" customHeight="1" x14ac:dyDescent="0.3">
      <c r="A234" s="298" t="str">
        <f>A29</f>
        <v>II - desempenho didático</v>
      </c>
      <c r="B234" s="298"/>
      <c r="C234" s="298"/>
      <c r="D234" s="298"/>
      <c r="E234" s="298"/>
      <c r="F234" s="298"/>
      <c r="G234" s="298"/>
      <c r="H234" s="298"/>
      <c r="I234" s="298"/>
      <c r="J234" s="317" t="s">
        <v>81</v>
      </c>
      <c r="K234" s="291"/>
      <c r="L234" s="318" t="s">
        <v>81</v>
      </c>
      <c r="M234" s="295"/>
    </row>
    <row r="235" spans="1:13" ht="32.4" customHeight="1" x14ac:dyDescent="0.3">
      <c r="A235" s="297" t="str">
        <f>A34</f>
        <v>III - orientação de estudantes na UFOB ou, no caso de orientação em outras IES públicas, aprovada pela Unidade Universitária ou por instância competente com delegação</v>
      </c>
      <c r="B235" s="297"/>
      <c r="C235" s="297"/>
      <c r="D235" s="297"/>
      <c r="E235" s="297"/>
      <c r="F235" s="297"/>
      <c r="G235" s="297"/>
      <c r="H235" s="297"/>
      <c r="I235" s="297"/>
      <c r="J235" s="288">
        <f>IF(F17&gt;0,G50,0)</f>
        <v>0</v>
      </c>
      <c r="K235" s="289"/>
      <c r="L235" s="300">
        <f>IF(F17&gt;0,K50,0)</f>
        <v>0</v>
      </c>
      <c r="M235" s="301"/>
    </row>
    <row r="236" spans="1:13" ht="18.600000000000001" customHeight="1" x14ac:dyDescent="0.3">
      <c r="A236" s="298" t="str">
        <f>A52</f>
        <v>IV - participação em bancas examinadoras</v>
      </c>
      <c r="B236" s="298"/>
      <c r="C236" s="298"/>
      <c r="D236" s="298"/>
      <c r="E236" s="298"/>
      <c r="F236" s="298"/>
      <c r="G236" s="298"/>
      <c r="H236" s="298"/>
      <c r="I236" s="298"/>
      <c r="J236" s="290">
        <f>IF(F17&gt;0,G64,0)</f>
        <v>0</v>
      </c>
      <c r="K236" s="291"/>
      <c r="L236" s="294">
        <f>IF(F17&gt;0,K64,0)</f>
        <v>0</v>
      </c>
      <c r="M236" s="295"/>
    </row>
    <row r="237" spans="1:13" ht="32.4" customHeight="1" x14ac:dyDescent="0.3">
      <c r="A237" s="297" t="str">
        <f>A66</f>
        <v>V - cursos ou estágios de aperfeiçoamento, especialização e atualização, bem como obtenção de créditos e títulos de pós-graduação stricto sensu, exceto quando contabilizados para fins de promoção acelerada</v>
      </c>
      <c r="B237" s="297"/>
      <c r="C237" s="297"/>
      <c r="D237" s="297"/>
      <c r="E237" s="297"/>
      <c r="F237" s="297"/>
      <c r="G237" s="297"/>
      <c r="H237" s="297"/>
      <c r="I237" s="297"/>
      <c r="J237" s="288">
        <f>IF(F17&gt;0,G76,0)</f>
        <v>0</v>
      </c>
      <c r="K237" s="289"/>
      <c r="L237" s="300">
        <f>IF(F17&gt;0,K76,0)</f>
        <v>0</v>
      </c>
      <c r="M237" s="301"/>
    </row>
    <row r="238" spans="1:13" ht="32.4" customHeight="1" x14ac:dyDescent="0.3">
      <c r="A238" s="298" t="str">
        <f>A78</f>
        <v>VI - produção científica, de inovação, técnica ou artística, relacionada à atividade desenvolvida na área de atuação do docente</v>
      </c>
      <c r="B238" s="298"/>
      <c r="C238" s="298"/>
      <c r="D238" s="298"/>
      <c r="E238" s="298"/>
      <c r="F238" s="298"/>
      <c r="G238" s="298"/>
      <c r="H238" s="298"/>
      <c r="I238" s="298"/>
      <c r="J238" s="290">
        <f>IF(F17&gt;0,G121,0)</f>
        <v>0</v>
      </c>
      <c r="K238" s="291"/>
      <c r="L238" s="294">
        <f>IF(F17&gt;0,K121,0)</f>
        <v>0</v>
      </c>
      <c r="M238" s="295"/>
    </row>
    <row r="239" spans="1:13" ht="18.600000000000001" customHeight="1" x14ac:dyDescent="0.3">
      <c r="A239" s="297" t="str">
        <f>A123</f>
        <v>VII - atividade de extensão à comunidade, de cursos e de serviços</v>
      </c>
      <c r="B239" s="297"/>
      <c r="C239" s="297"/>
      <c r="D239" s="297"/>
      <c r="E239" s="297"/>
      <c r="F239" s="297"/>
      <c r="G239" s="297"/>
      <c r="H239" s="297"/>
      <c r="I239" s="297"/>
      <c r="J239" s="288">
        <f>IF(F17&gt;0,G141,0)</f>
        <v>0</v>
      </c>
      <c r="K239" s="289"/>
      <c r="L239" s="300">
        <f>IF(F17&gt;0,K141,0)</f>
        <v>0</v>
      </c>
      <c r="M239" s="301"/>
    </row>
    <row r="240" spans="1:13" ht="18.600000000000001" customHeight="1" x14ac:dyDescent="0.3">
      <c r="A240" s="298" t="str">
        <f>A143</f>
        <v>VIII – atividade de pesquisa, relacionada a projetos de pesquisa, criação e inovação</v>
      </c>
      <c r="B240" s="298"/>
      <c r="C240" s="298"/>
      <c r="D240" s="298"/>
      <c r="E240" s="298"/>
      <c r="F240" s="298"/>
      <c r="G240" s="298"/>
      <c r="H240" s="298"/>
      <c r="I240" s="298"/>
      <c r="J240" s="290">
        <f>IF(F17&gt;0,G153,0)</f>
        <v>0</v>
      </c>
      <c r="K240" s="291"/>
      <c r="L240" s="294">
        <f>IF(F17&gt;0,K153,0)</f>
        <v>0</v>
      </c>
      <c r="M240" s="295"/>
    </row>
    <row r="241" spans="1:13" ht="18.600000000000001" customHeight="1" x14ac:dyDescent="0.3">
      <c r="A241" s="297" t="str">
        <f>A155</f>
        <v>IX – Exercício de funções de direção, vice-direção, coordenação, vice-coordenação, assessoramento e chefia</v>
      </c>
      <c r="B241" s="297"/>
      <c r="C241" s="297"/>
      <c r="D241" s="297"/>
      <c r="E241" s="297"/>
      <c r="F241" s="297"/>
      <c r="G241" s="297"/>
      <c r="H241" s="297"/>
      <c r="I241" s="297"/>
      <c r="J241" s="288">
        <f>IF(F17&gt;0,G182,0)</f>
        <v>0</v>
      </c>
      <c r="K241" s="289"/>
      <c r="L241" s="300">
        <f>IF(F17&gt;0,K182,0)</f>
        <v>0</v>
      </c>
      <c r="M241" s="301"/>
    </row>
    <row r="242" spans="1:13" ht="33" customHeight="1" x14ac:dyDescent="0.3">
      <c r="A242" s="298" t="str">
        <f>A184</f>
        <v>X - Representação, exceto se contemplado no item anterior, sendo que, no caso de membro suplente, considerar um quarto da pontuação</v>
      </c>
      <c r="B242" s="298"/>
      <c r="C242" s="298"/>
      <c r="D242" s="298"/>
      <c r="E242" s="298"/>
      <c r="F242" s="298"/>
      <c r="G242" s="298"/>
      <c r="H242" s="298"/>
      <c r="I242" s="298"/>
      <c r="J242" s="290">
        <f>IF(F17&gt;0,G228,0)</f>
        <v>0</v>
      </c>
      <c r="K242" s="291"/>
      <c r="L242" s="294">
        <f>IF(F17&gt;0,K228,0)</f>
        <v>0</v>
      </c>
      <c r="M242" s="295"/>
    </row>
    <row r="243" spans="1:13" s="75" customFormat="1" ht="17.399999999999999" customHeight="1" x14ac:dyDescent="0.35">
      <c r="A243" s="299" t="s">
        <v>282</v>
      </c>
      <c r="B243" s="299"/>
      <c r="C243" s="299"/>
      <c r="D243" s="299"/>
      <c r="E243" s="299"/>
      <c r="F243" s="299"/>
      <c r="G243" s="299"/>
      <c r="H243" s="299"/>
      <c r="I243" s="299"/>
      <c r="J243" s="296">
        <f>IF(F17&gt;0,SUM(J233:K242),0)</f>
        <v>0</v>
      </c>
      <c r="K243" s="262"/>
      <c r="L243" s="296">
        <f>IF(F17&gt;0,SUM(L233:M242),0)</f>
        <v>0</v>
      </c>
      <c r="M243" s="262"/>
    </row>
    <row r="244" spans="1:13" s="75" customFormat="1" ht="16.8" customHeight="1" x14ac:dyDescent="0.35">
      <c r="A244" s="78"/>
      <c r="B244" s="78"/>
      <c r="C244" s="78"/>
      <c r="D244" s="78"/>
      <c r="E244" s="78"/>
      <c r="F244" s="78"/>
      <c r="G244" s="78"/>
      <c r="H244" s="78"/>
      <c r="I244" s="78"/>
      <c r="J244" s="79"/>
      <c r="K244" s="64"/>
      <c r="L244" s="79"/>
      <c r="M244" s="64"/>
    </row>
    <row r="245" spans="1:13" ht="16.8" customHeight="1" x14ac:dyDescent="0.3">
      <c r="A245" s="2"/>
      <c r="B245" s="2"/>
      <c r="C245" s="2"/>
      <c r="D245" s="2"/>
      <c r="E245" s="2"/>
      <c r="F245" s="2"/>
      <c r="G245" s="2"/>
      <c r="H245" s="2"/>
      <c r="I245" s="2"/>
      <c r="J245" s="2"/>
      <c r="K245" s="2"/>
      <c r="L245" s="2"/>
      <c r="M245" s="2"/>
    </row>
    <row r="246" spans="1:13" x14ac:dyDescent="0.3">
      <c r="A246" s="3" t="s">
        <v>283</v>
      </c>
      <c r="B246" s="2"/>
      <c r="C246" s="2"/>
      <c r="D246" s="2"/>
      <c r="E246" s="2"/>
      <c r="F246" s="2"/>
      <c r="G246" s="2"/>
      <c r="H246" s="2"/>
      <c r="I246" s="2"/>
      <c r="J246" s="2"/>
      <c r="K246" s="2"/>
      <c r="L246" s="2"/>
      <c r="M246" s="2"/>
    </row>
    <row r="247" spans="1:13" x14ac:dyDescent="0.3">
      <c r="A247" s="3"/>
      <c r="B247" s="2"/>
      <c r="C247" s="2"/>
      <c r="D247" s="2"/>
      <c r="E247" s="2"/>
      <c r="F247" s="2"/>
      <c r="G247" s="2"/>
      <c r="H247" s="2"/>
      <c r="I247" s="2"/>
      <c r="J247" s="2"/>
      <c r="K247" s="2"/>
      <c r="L247" s="2"/>
      <c r="M247" s="2"/>
    </row>
    <row r="248" spans="1:13" x14ac:dyDescent="0.3">
      <c r="A248" s="2"/>
      <c r="B248" s="2"/>
      <c r="C248" s="2"/>
      <c r="E248" s="232" t="s">
        <v>45</v>
      </c>
      <c r="F248" s="232"/>
      <c r="G248" s="232"/>
      <c r="H248" s="232"/>
      <c r="I248" s="232"/>
      <c r="J248" s="2"/>
      <c r="K248" s="2"/>
      <c r="L248" s="2"/>
      <c r="M248" s="2"/>
    </row>
    <row r="249" spans="1:13" x14ac:dyDescent="0.3">
      <c r="A249" s="2"/>
      <c r="B249" s="2"/>
      <c r="C249" s="2"/>
      <c r="D249" s="2"/>
      <c r="E249" s="232" t="str">
        <f>Orientações!C7</f>
        <v>Nome Completo da(o) Solicitante</v>
      </c>
      <c r="F249" s="232"/>
      <c r="G249" s="232"/>
      <c r="H249" s="232"/>
      <c r="I249" s="232"/>
      <c r="J249" s="2"/>
      <c r="K249" s="2"/>
      <c r="L249" s="2"/>
      <c r="M249" s="2"/>
    </row>
    <row r="250" spans="1:13" x14ac:dyDescent="0.3">
      <c r="A250" s="2"/>
      <c r="B250" s="2"/>
      <c r="C250" s="2"/>
      <c r="D250" s="2"/>
      <c r="E250" s="232" t="str">
        <f>CONCATENATE("SIAPE nº ",Orientações!D8)</f>
        <v>SIAPE nº 1234567</v>
      </c>
      <c r="F250" s="232"/>
      <c r="G250" s="232"/>
      <c r="H250" s="232"/>
      <c r="I250" s="232"/>
      <c r="J250" s="2"/>
      <c r="K250" s="2"/>
      <c r="L250" s="2"/>
      <c r="M250" s="2"/>
    </row>
  </sheetData>
  <sheetProtection algorithmName="SHA-512" hashValue="2vJPMAqdP04P+JvWPBbedVXStL0y4vPG84UGIvXZN0Vc4AEu/aYdmaw0PtIiP4tz2eCCbLsEYfuKZ9u2Q0Xq4A==" saltValue="MiVtlCibR5a2oBKYm3gzlg==" spinCount="100000" sheet="1" objects="1" scenarios="1"/>
  <mergeCells count="679">
    <mergeCell ref="A212:B212"/>
    <mergeCell ref="C212:D212"/>
    <mergeCell ref="H212:I212"/>
    <mergeCell ref="L212:M212"/>
    <mergeCell ref="A213:B213"/>
    <mergeCell ref="H213:I213"/>
    <mergeCell ref="L213:M213"/>
    <mergeCell ref="A211:B211"/>
    <mergeCell ref="H211:I211"/>
    <mergeCell ref="L211:M211"/>
    <mergeCell ref="A215:B215"/>
    <mergeCell ref="C215:D215"/>
    <mergeCell ref="H215:I215"/>
    <mergeCell ref="L215:M215"/>
    <mergeCell ref="C216:D216"/>
    <mergeCell ref="A214:B214"/>
    <mergeCell ref="H214:I214"/>
    <mergeCell ref="L214:M214"/>
    <mergeCell ref="A216:B216"/>
    <mergeCell ref="H216:I216"/>
    <mergeCell ref="L216:M216"/>
    <mergeCell ref="A158:B158"/>
    <mergeCell ref="C158:D158"/>
    <mergeCell ref="H158:I158"/>
    <mergeCell ref="L158:M158"/>
    <mergeCell ref="A169:B169"/>
    <mergeCell ref="C169:D169"/>
    <mergeCell ref="H169:I169"/>
    <mergeCell ref="L169:M169"/>
    <mergeCell ref="A174:B174"/>
    <mergeCell ref="C174:D174"/>
    <mergeCell ref="H174:I174"/>
    <mergeCell ref="L174:M174"/>
    <mergeCell ref="A172:B172"/>
    <mergeCell ref="H172:I172"/>
    <mergeCell ref="L172:M172"/>
    <mergeCell ref="A173:B173"/>
    <mergeCell ref="H173:I173"/>
    <mergeCell ref="L173:M173"/>
    <mergeCell ref="A171:B171"/>
    <mergeCell ref="H171:I171"/>
    <mergeCell ref="L171:M171"/>
    <mergeCell ref="A168:B168"/>
    <mergeCell ref="H168:I168"/>
    <mergeCell ref="L168:M168"/>
    <mergeCell ref="E248:I248"/>
    <mergeCell ref="E249:I249"/>
    <mergeCell ref="E250:I250"/>
    <mergeCell ref="A242:I242"/>
    <mergeCell ref="J242:K242"/>
    <mergeCell ref="L242:M242"/>
    <mergeCell ref="A243:I243"/>
    <mergeCell ref="J243:K243"/>
    <mergeCell ref="L243:M243"/>
    <mergeCell ref="A240:I240"/>
    <mergeCell ref="J240:K240"/>
    <mergeCell ref="L240:M240"/>
    <mergeCell ref="A241:I241"/>
    <mergeCell ref="J241:K241"/>
    <mergeCell ref="L241:M241"/>
    <mergeCell ref="A238:I238"/>
    <mergeCell ref="J238:K238"/>
    <mergeCell ref="L238:M238"/>
    <mergeCell ref="A239:I239"/>
    <mergeCell ref="J239:K239"/>
    <mergeCell ref="L239:M239"/>
    <mergeCell ref="A236:I236"/>
    <mergeCell ref="J236:K236"/>
    <mergeCell ref="L236:M236"/>
    <mergeCell ref="A237:I237"/>
    <mergeCell ref="J237:K237"/>
    <mergeCell ref="L237:M237"/>
    <mergeCell ref="A234:I234"/>
    <mergeCell ref="J234:K234"/>
    <mergeCell ref="L234:M234"/>
    <mergeCell ref="A235:I235"/>
    <mergeCell ref="J235:K235"/>
    <mergeCell ref="L235:M235"/>
    <mergeCell ref="A232:I232"/>
    <mergeCell ref="J232:K232"/>
    <mergeCell ref="L232:M232"/>
    <mergeCell ref="A233:I233"/>
    <mergeCell ref="J233:K233"/>
    <mergeCell ref="L233:M233"/>
    <mergeCell ref="A227:B227"/>
    <mergeCell ref="H227:I227"/>
    <mergeCell ref="L227:M227"/>
    <mergeCell ref="A228:D228"/>
    <mergeCell ref="E228:F228"/>
    <mergeCell ref="I228:J228"/>
    <mergeCell ref="A225:B225"/>
    <mergeCell ref="H225:I225"/>
    <mergeCell ref="L225:M225"/>
    <mergeCell ref="A226:B226"/>
    <mergeCell ref="H226:I226"/>
    <mergeCell ref="L226:M226"/>
    <mergeCell ref="A220:B220"/>
    <mergeCell ref="H220:I220"/>
    <mergeCell ref="L220:M220"/>
    <mergeCell ref="A221:B221"/>
    <mergeCell ref="H221:I221"/>
    <mergeCell ref="L221:M221"/>
    <mergeCell ref="A222:B222"/>
    <mergeCell ref="H222:I222"/>
    <mergeCell ref="L222:M222"/>
    <mergeCell ref="A223:B223"/>
    <mergeCell ref="H223:I223"/>
    <mergeCell ref="L223:M223"/>
    <mergeCell ref="C221:D221"/>
    <mergeCell ref="A224:B224"/>
    <mergeCell ref="C224:D224"/>
    <mergeCell ref="H224:I224"/>
    <mergeCell ref="L224:M224"/>
    <mergeCell ref="A219:B219"/>
    <mergeCell ref="H219:I219"/>
    <mergeCell ref="L219:M219"/>
    <mergeCell ref="A217:B217"/>
    <mergeCell ref="H217:I217"/>
    <mergeCell ref="L217:M217"/>
    <mergeCell ref="A218:B218"/>
    <mergeCell ref="H218:I218"/>
    <mergeCell ref="L218:M218"/>
    <mergeCell ref="A210:B210"/>
    <mergeCell ref="C210:D210"/>
    <mergeCell ref="H210:I210"/>
    <mergeCell ref="L210:M210"/>
    <mergeCell ref="A205:B205"/>
    <mergeCell ref="H205:I205"/>
    <mergeCell ref="L205:M205"/>
    <mergeCell ref="A206:B206"/>
    <mergeCell ref="H206:I206"/>
    <mergeCell ref="L206:M206"/>
    <mergeCell ref="A208:B208"/>
    <mergeCell ref="H208:I208"/>
    <mergeCell ref="L208:M208"/>
    <mergeCell ref="A209:B209"/>
    <mergeCell ref="H209:I209"/>
    <mergeCell ref="L209:M209"/>
    <mergeCell ref="A207:B207"/>
    <mergeCell ref="C207:D207"/>
    <mergeCell ref="H207:I207"/>
    <mergeCell ref="L207:M207"/>
    <mergeCell ref="A202:B202"/>
    <mergeCell ref="H202:I202"/>
    <mergeCell ref="L202:M202"/>
    <mergeCell ref="A204:B204"/>
    <mergeCell ref="C204:D204"/>
    <mergeCell ref="H204:I204"/>
    <mergeCell ref="L204:M204"/>
    <mergeCell ref="A203:B203"/>
    <mergeCell ref="C203:D203"/>
    <mergeCell ref="H203:I203"/>
    <mergeCell ref="L203:M203"/>
    <mergeCell ref="A200:B200"/>
    <mergeCell ref="C200:D200"/>
    <mergeCell ref="H200:I200"/>
    <mergeCell ref="L200:M200"/>
    <mergeCell ref="A201:B201"/>
    <mergeCell ref="H201:I201"/>
    <mergeCell ref="L201:M201"/>
    <mergeCell ref="A199:B199"/>
    <mergeCell ref="H199:I199"/>
    <mergeCell ref="L199:M199"/>
    <mergeCell ref="A197:B197"/>
    <mergeCell ref="C197:D197"/>
    <mergeCell ref="H197:I197"/>
    <mergeCell ref="L197:M197"/>
    <mergeCell ref="A198:B198"/>
    <mergeCell ref="H198:I198"/>
    <mergeCell ref="L198:M198"/>
    <mergeCell ref="A194:B194"/>
    <mergeCell ref="H194:I194"/>
    <mergeCell ref="L194:M194"/>
    <mergeCell ref="A195:B195"/>
    <mergeCell ref="H195:I195"/>
    <mergeCell ref="L195:M195"/>
    <mergeCell ref="A196:B196"/>
    <mergeCell ref="C196:D196"/>
    <mergeCell ref="H196:I196"/>
    <mergeCell ref="L196:M196"/>
    <mergeCell ref="A193:B193"/>
    <mergeCell ref="C193:D193"/>
    <mergeCell ref="H193:I193"/>
    <mergeCell ref="L193:M193"/>
    <mergeCell ref="A191:B191"/>
    <mergeCell ref="H191:I191"/>
    <mergeCell ref="L191:M191"/>
    <mergeCell ref="A192:B192"/>
    <mergeCell ref="H192:I192"/>
    <mergeCell ref="L192:M192"/>
    <mergeCell ref="A190:B190"/>
    <mergeCell ref="C190:D190"/>
    <mergeCell ref="H190:I190"/>
    <mergeCell ref="L190:M190"/>
    <mergeCell ref="A188:B188"/>
    <mergeCell ref="H188:I188"/>
    <mergeCell ref="L188:M188"/>
    <mergeCell ref="A189:B189"/>
    <mergeCell ref="H189:I189"/>
    <mergeCell ref="L189:M189"/>
    <mergeCell ref="A186:B186"/>
    <mergeCell ref="C186:D186"/>
    <mergeCell ref="H186:I186"/>
    <mergeCell ref="L186:M186"/>
    <mergeCell ref="A187:B187"/>
    <mergeCell ref="H187:I187"/>
    <mergeCell ref="L187:M187"/>
    <mergeCell ref="A182:D182"/>
    <mergeCell ref="E182:F182"/>
    <mergeCell ref="I182:J182"/>
    <mergeCell ref="A184:M184"/>
    <mergeCell ref="A185:B185"/>
    <mergeCell ref="C185:D185"/>
    <mergeCell ref="H185:I185"/>
    <mergeCell ref="L185:M185"/>
    <mergeCell ref="A178:B178"/>
    <mergeCell ref="H178:I178"/>
    <mergeCell ref="L178:M178"/>
    <mergeCell ref="A179:B179"/>
    <mergeCell ref="H179:I179"/>
    <mergeCell ref="L179:M179"/>
    <mergeCell ref="A181:B181"/>
    <mergeCell ref="H181:I181"/>
    <mergeCell ref="L181:M181"/>
    <mergeCell ref="A180:B180"/>
    <mergeCell ref="C180:D180"/>
    <mergeCell ref="H180:I180"/>
    <mergeCell ref="L180:M180"/>
    <mergeCell ref="A177:B177"/>
    <mergeCell ref="H177:I177"/>
    <mergeCell ref="L177:M177"/>
    <mergeCell ref="A175:B175"/>
    <mergeCell ref="H175:I175"/>
    <mergeCell ref="L175:M175"/>
    <mergeCell ref="A176:B176"/>
    <mergeCell ref="H176:I176"/>
    <mergeCell ref="L176:M176"/>
    <mergeCell ref="A170:B170"/>
    <mergeCell ref="H170:I170"/>
    <mergeCell ref="L170:M170"/>
    <mergeCell ref="A166:B166"/>
    <mergeCell ref="H166:I166"/>
    <mergeCell ref="L166:M166"/>
    <mergeCell ref="A167:B167"/>
    <mergeCell ref="H167:I167"/>
    <mergeCell ref="L167:M167"/>
    <mergeCell ref="A165:B165"/>
    <mergeCell ref="H165:I165"/>
    <mergeCell ref="L165:M165"/>
    <mergeCell ref="A164:B164"/>
    <mergeCell ref="C164:D164"/>
    <mergeCell ref="H164:I164"/>
    <mergeCell ref="L164:M164"/>
    <mergeCell ref="A162:B162"/>
    <mergeCell ref="H162:I162"/>
    <mergeCell ref="L162:M162"/>
    <mergeCell ref="A163:B163"/>
    <mergeCell ref="H163:I163"/>
    <mergeCell ref="L163:M163"/>
    <mergeCell ref="A160:B160"/>
    <mergeCell ref="H160:I160"/>
    <mergeCell ref="L160:M160"/>
    <mergeCell ref="A161:B161"/>
    <mergeCell ref="H161:I161"/>
    <mergeCell ref="L161:M161"/>
    <mergeCell ref="A159:B159"/>
    <mergeCell ref="H159:I159"/>
    <mergeCell ref="L159:M159"/>
    <mergeCell ref="A155:M155"/>
    <mergeCell ref="A156:B156"/>
    <mergeCell ref="C156:D156"/>
    <mergeCell ref="H156:I156"/>
    <mergeCell ref="L156:M156"/>
    <mergeCell ref="A157:B157"/>
    <mergeCell ref="H157:I157"/>
    <mergeCell ref="L157:M157"/>
    <mergeCell ref="A152:B152"/>
    <mergeCell ref="H152:I152"/>
    <mergeCell ref="L152:M152"/>
    <mergeCell ref="A153:D153"/>
    <mergeCell ref="E153:F153"/>
    <mergeCell ref="I153:J153"/>
    <mergeCell ref="A151:B151"/>
    <mergeCell ref="H151:I151"/>
    <mergeCell ref="L151:M151"/>
    <mergeCell ref="A148:B148"/>
    <mergeCell ref="H148:I148"/>
    <mergeCell ref="L148:M148"/>
    <mergeCell ref="A150:B150"/>
    <mergeCell ref="H150:I150"/>
    <mergeCell ref="L150:M150"/>
    <mergeCell ref="A149:B149"/>
    <mergeCell ref="C149:D149"/>
    <mergeCell ref="H149:I149"/>
    <mergeCell ref="L149:M149"/>
    <mergeCell ref="A146:B146"/>
    <mergeCell ref="H146:I146"/>
    <mergeCell ref="L146:M146"/>
    <mergeCell ref="A147:B147"/>
    <mergeCell ref="H147:I147"/>
    <mergeCell ref="L147:M147"/>
    <mergeCell ref="A145:B145"/>
    <mergeCell ref="H145:I145"/>
    <mergeCell ref="L145:M145"/>
    <mergeCell ref="A141:D141"/>
    <mergeCell ref="E141:F141"/>
    <mergeCell ref="I141:J141"/>
    <mergeCell ref="A143:M143"/>
    <mergeCell ref="A144:B144"/>
    <mergeCell ref="C144:D144"/>
    <mergeCell ref="H144:I144"/>
    <mergeCell ref="L144:M144"/>
    <mergeCell ref="A139:B139"/>
    <mergeCell ref="H139:I139"/>
    <mergeCell ref="L139:M139"/>
    <mergeCell ref="A140:B140"/>
    <mergeCell ref="H140:I140"/>
    <mergeCell ref="L140:M140"/>
    <mergeCell ref="A137:B137"/>
    <mergeCell ref="H137:I137"/>
    <mergeCell ref="L137:M137"/>
    <mergeCell ref="A138:B138"/>
    <mergeCell ref="C138:D138"/>
    <mergeCell ref="H138:I138"/>
    <mergeCell ref="L138:M138"/>
    <mergeCell ref="A135:B135"/>
    <mergeCell ref="H135:I135"/>
    <mergeCell ref="L135:M135"/>
    <mergeCell ref="A136:B136"/>
    <mergeCell ref="H136:I136"/>
    <mergeCell ref="L136:M136"/>
    <mergeCell ref="A133:B133"/>
    <mergeCell ref="H133:I133"/>
    <mergeCell ref="L133:M133"/>
    <mergeCell ref="A134:B134"/>
    <mergeCell ref="C134:D134"/>
    <mergeCell ref="H134:I134"/>
    <mergeCell ref="L134:M134"/>
    <mergeCell ref="A132:B132"/>
    <mergeCell ref="H132:I132"/>
    <mergeCell ref="L132:M132"/>
    <mergeCell ref="A130:B130"/>
    <mergeCell ref="H130:I130"/>
    <mergeCell ref="L130:M130"/>
    <mergeCell ref="A131:B131"/>
    <mergeCell ref="H131:I131"/>
    <mergeCell ref="L131:M131"/>
    <mergeCell ref="A128:B128"/>
    <mergeCell ref="C128:D128"/>
    <mergeCell ref="H128:I128"/>
    <mergeCell ref="L128:M128"/>
    <mergeCell ref="A129:B129"/>
    <mergeCell ref="H129:I129"/>
    <mergeCell ref="L129:M129"/>
    <mergeCell ref="C130:D130"/>
    <mergeCell ref="C131:D131"/>
    <mergeCell ref="A126:B126"/>
    <mergeCell ref="H126:I126"/>
    <mergeCell ref="L126:M126"/>
    <mergeCell ref="A127:B127"/>
    <mergeCell ref="H127:I127"/>
    <mergeCell ref="L127:M127"/>
    <mergeCell ref="A123:M123"/>
    <mergeCell ref="A124:B124"/>
    <mergeCell ref="C124:D124"/>
    <mergeCell ref="H124:I124"/>
    <mergeCell ref="L124:M124"/>
    <mergeCell ref="A125:B125"/>
    <mergeCell ref="H125:I125"/>
    <mergeCell ref="L125:M125"/>
    <mergeCell ref="A120:B120"/>
    <mergeCell ref="H120:I120"/>
    <mergeCell ref="L120:M120"/>
    <mergeCell ref="A121:D121"/>
    <mergeCell ref="E121:F121"/>
    <mergeCell ref="I121:J121"/>
    <mergeCell ref="A118:B118"/>
    <mergeCell ref="H118:I118"/>
    <mergeCell ref="L118:M118"/>
    <mergeCell ref="A119:B119"/>
    <mergeCell ref="H119:I119"/>
    <mergeCell ref="L119:M119"/>
    <mergeCell ref="A116:B116"/>
    <mergeCell ref="H116:I116"/>
    <mergeCell ref="L116:M116"/>
    <mergeCell ref="A117:B117"/>
    <mergeCell ref="H117:I117"/>
    <mergeCell ref="L117:M117"/>
    <mergeCell ref="A114:B114"/>
    <mergeCell ref="H114:I114"/>
    <mergeCell ref="L114:M114"/>
    <mergeCell ref="A115:B115"/>
    <mergeCell ref="C115:D115"/>
    <mergeCell ref="H115:I115"/>
    <mergeCell ref="L115:M115"/>
    <mergeCell ref="A112:B112"/>
    <mergeCell ref="H112:I112"/>
    <mergeCell ref="L112:M112"/>
    <mergeCell ref="A113:B113"/>
    <mergeCell ref="H113:I113"/>
    <mergeCell ref="L113:M113"/>
    <mergeCell ref="A110:B110"/>
    <mergeCell ref="H110:I110"/>
    <mergeCell ref="L110:M110"/>
    <mergeCell ref="A111:B111"/>
    <mergeCell ref="H111:I111"/>
    <mergeCell ref="L111:M111"/>
    <mergeCell ref="A108:B108"/>
    <mergeCell ref="H108:I108"/>
    <mergeCell ref="L108:M108"/>
    <mergeCell ref="A109:B109"/>
    <mergeCell ref="C109:D109"/>
    <mergeCell ref="H109:I109"/>
    <mergeCell ref="L109:M109"/>
    <mergeCell ref="A106:B106"/>
    <mergeCell ref="H106:I106"/>
    <mergeCell ref="L106:M106"/>
    <mergeCell ref="A107:B107"/>
    <mergeCell ref="H107:I107"/>
    <mergeCell ref="L107:M107"/>
    <mergeCell ref="A104:B104"/>
    <mergeCell ref="C104:D104"/>
    <mergeCell ref="H104:I104"/>
    <mergeCell ref="L104:M104"/>
    <mergeCell ref="A105:B105"/>
    <mergeCell ref="H105:I105"/>
    <mergeCell ref="L105:M105"/>
    <mergeCell ref="A102:B102"/>
    <mergeCell ref="H102:I102"/>
    <mergeCell ref="L102:M102"/>
    <mergeCell ref="A103:B103"/>
    <mergeCell ref="H103:I103"/>
    <mergeCell ref="L103:M103"/>
    <mergeCell ref="A100:B100"/>
    <mergeCell ref="H100:I100"/>
    <mergeCell ref="L100:M100"/>
    <mergeCell ref="A101:B101"/>
    <mergeCell ref="H101:I101"/>
    <mergeCell ref="L101:M101"/>
    <mergeCell ref="A98:B98"/>
    <mergeCell ref="H98:I98"/>
    <mergeCell ref="L98:M98"/>
    <mergeCell ref="A99:B99"/>
    <mergeCell ref="H99:I99"/>
    <mergeCell ref="L99:M99"/>
    <mergeCell ref="A96:B96"/>
    <mergeCell ref="H96:I96"/>
    <mergeCell ref="L96:M96"/>
    <mergeCell ref="A97:B97"/>
    <mergeCell ref="C97:D97"/>
    <mergeCell ref="H97:I97"/>
    <mergeCell ref="L97:M97"/>
    <mergeCell ref="A94:B94"/>
    <mergeCell ref="H94:I94"/>
    <mergeCell ref="L94:M94"/>
    <mergeCell ref="A95:B95"/>
    <mergeCell ref="H95:I95"/>
    <mergeCell ref="L95:M95"/>
    <mergeCell ref="A92:B92"/>
    <mergeCell ref="C92:D92"/>
    <mergeCell ref="H92:I92"/>
    <mergeCell ref="L92:M92"/>
    <mergeCell ref="A93:B93"/>
    <mergeCell ref="H93:I93"/>
    <mergeCell ref="L93:M93"/>
    <mergeCell ref="A90:B90"/>
    <mergeCell ref="H90:I90"/>
    <mergeCell ref="L90:M90"/>
    <mergeCell ref="A91:B91"/>
    <mergeCell ref="H91:I91"/>
    <mergeCell ref="L91:M91"/>
    <mergeCell ref="A88:B88"/>
    <mergeCell ref="H88:I88"/>
    <mergeCell ref="L88:M88"/>
    <mergeCell ref="A89:B89"/>
    <mergeCell ref="H89:I89"/>
    <mergeCell ref="L89:M89"/>
    <mergeCell ref="A86:B86"/>
    <mergeCell ref="C86:D86"/>
    <mergeCell ref="H86:I86"/>
    <mergeCell ref="L86:M86"/>
    <mergeCell ref="A87:B87"/>
    <mergeCell ref="H87:I87"/>
    <mergeCell ref="L87:M87"/>
    <mergeCell ref="A84:B84"/>
    <mergeCell ref="H84:I84"/>
    <mergeCell ref="L84:M84"/>
    <mergeCell ref="A85:B85"/>
    <mergeCell ref="H85:I85"/>
    <mergeCell ref="L85:M85"/>
    <mergeCell ref="A82:B82"/>
    <mergeCell ref="H82:I82"/>
    <mergeCell ref="L82:M82"/>
    <mergeCell ref="A83:B83"/>
    <mergeCell ref="H83:I83"/>
    <mergeCell ref="L83:M83"/>
    <mergeCell ref="C82:D82"/>
    <mergeCell ref="A80:B80"/>
    <mergeCell ref="H80:I80"/>
    <mergeCell ref="L80:M80"/>
    <mergeCell ref="A81:B81"/>
    <mergeCell ref="H81:I81"/>
    <mergeCell ref="L81:M81"/>
    <mergeCell ref="A76:D76"/>
    <mergeCell ref="E76:F76"/>
    <mergeCell ref="I76:J76"/>
    <mergeCell ref="A78:M78"/>
    <mergeCell ref="A79:B79"/>
    <mergeCell ref="C79:D79"/>
    <mergeCell ref="H79:I79"/>
    <mergeCell ref="L79:M79"/>
    <mergeCell ref="A74:B74"/>
    <mergeCell ref="H74:I74"/>
    <mergeCell ref="L74:M74"/>
    <mergeCell ref="A75:B75"/>
    <mergeCell ref="H75:I75"/>
    <mergeCell ref="L75:M75"/>
    <mergeCell ref="A72:B72"/>
    <mergeCell ref="H72:I72"/>
    <mergeCell ref="L72:M72"/>
    <mergeCell ref="A73:B73"/>
    <mergeCell ref="H73:I73"/>
    <mergeCell ref="L73:M73"/>
    <mergeCell ref="A70:B70"/>
    <mergeCell ref="H70:I70"/>
    <mergeCell ref="L70:M70"/>
    <mergeCell ref="A71:B71"/>
    <mergeCell ref="H71:I71"/>
    <mergeCell ref="L71:M71"/>
    <mergeCell ref="A68:B68"/>
    <mergeCell ref="H68:I68"/>
    <mergeCell ref="L68:M68"/>
    <mergeCell ref="A69:B69"/>
    <mergeCell ref="C69:D69"/>
    <mergeCell ref="H69:I69"/>
    <mergeCell ref="L69:M69"/>
    <mergeCell ref="A64:D64"/>
    <mergeCell ref="E64:F64"/>
    <mergeCell ref="I64:J64"/>
    <mergeCell ref="A66:M66"/>
    <mergeCell ref="A67:B67"/>
    <mergeCell ref="C67:D67"/>
    <mergeCell ref="H67:I67"/>
    <mergeCell ref="L67:M67"/>
    <mergeCell ref="A62:B62"/>
    <mergeCell ref="H62:I62"/>
    <mergeCell ref="L62:M62"/>
    <mergeCell ref="A63:B63"/>
    <mergeCell ref="H63:I63"/>
    <mergeCell ref="L63:M63"/>
    <mergeCell ref="A60:B60"/>
    <mergeCell ref="H60:I60"/>
    <mergeCell ref="L60:M60"/>
    <mergeCell ref="A61:B61"/>
    <mergeCell ref="C61:D61"/>
    <mergeCell ref="H61:I61"/>
    <mergeCell ref="L61:M61"/>
    <mergeCell ref="A58:B58"/>
    <mergeCell ref="H58:I58"/>
    <mergeCell ref="L58:M58"/>
    <mergeCell ref="A59:B59"/>
    <mergeCell ref="H59:I59"/>
    <mergeCell ref="L59:M59"/>
    <mergeCell ref="A56:B56"/>
    <mergeCell ref="H56:I56"/>
    <mergeCell ref="L56:M56"/>
    <mergeCell ref="A57:B57"/>
    <mergeCell ref="H57:I57"/>
    <mergeCell ref="L57:M57"/>
    <mergeCell ref="A54:B54"/>
    <mergeCell ref="H54:I54"/>
    <mergeCell ref="L54:M54"/>
    <mergeCell ref="A55:B55"/>
    <mergeCell ref="C55:D55"/>
    <mergeCell ref="H55:I55"/>
    <mergeCell ref="L55:M55"/>
    <mergeCell ref="A50:D50"/>
    <mergeCell ref="E50:F50"/>
    <mergeCell ref="I50:J50"/>
    <mergeCell ref="A52:M52"/>
    <mergeCell ref="A53:B53"/>
    <mergeCell ref="C53:D53"/>
    <mergeCell ref="H53:I53"/>
    <mergeCell ref="L53:M53"/>
    <mergeCell ref="A48:B48"/>
    <mergeCell ref="H48:I48"/>
    <mergeCell ref="L48:M48"/>
    <mergeCell ref="A49:B49"/>
    <mergeCell ref="H49:I49"/>
    <mergeCell ref="L49:M49"/>
    <mergeCell ref="A46:B46"/>
    <mergeCell ref="H46:I46"/>
    <mergeCell ref="L46:M46"/>
    <mergeCell ref="A47:B47"/>
    <mergeCell ref="H47:I47"/>
    <mergeCell ref="L47:M47"/>
    <mergeCell ref="A44:B44"/>
    <mergeCell ref="C44:D44"/>
    <mergeCell ref="H44:I44"/>
    <mergeCell ref="L44:M44"/>
    <mergeCell ref="A45:B45"/>
    <mergeCell ref="H45:I45"/>
    <mergeCell ref="L45:M45"/>
    <mergeCell ref="A42:B42"/>
    <mergeCell ref="H42:I42"/>
    <mergeCell ref="L42:M42"/>
    <mergeCell ref="A43:B43"/>
    <mergeCell ref="H43:I43"/>
    <mergeCell ref="L43:M43"/>
    <mergeCell ref="A40:B40"/>
    <mergeCell ref="H40:I40"/>
    <mergeCell ref="L40:M40"/>
    <mergeCell ref="A41:B41"/>
    <mergeCell ref="H41:I41"/>
    <mergeCell ref="L41:M41"/>
    <mergeCell ref="A38:B38"/>
    <mergeCell ref="H38:I38"/>
    <mergeCell ref="L38:M38"/>
    <mergeCell ref="A39:B39"/>
    <mergeCell ref="C39:D39"/>
    <mergeCell ref="H39:I39"/>
    <mergeCell ref="L39:M39"/>
    <mergeCell ref="A37:B37"/>
    <mergeCell ref="H37:I37"/>
    <mergeCell ref="L37:M37"/>
    <mergeCell ref="A34:M34"/>
    <mergeCell ref="A35:B35"/>
    <mergeCell ref="C35:D35"/>
    <mergeCell ref="H35:I35"/>
    <mergeCell ref="L35:M35"/>
    <mergeCell ref="A36:B36"/>
    <mergeCell ref="H36:I36"/>
    <mergeCell ref="L36:M36"/>
    <mergeCell ref="A32:M32"/>
    <mergeCell ref="A31:I31"/>
    <mergeCell ref="J31:M31"/>
    <mergeCell ref="A27:D27"/>
    <mergeCell ref="E27:F27"/>
    <mergeCell ref="I27:J27"/>
    <mergeCell ref="A29:M29"/>
    <mergeCell ref="A25:B25"/>
    <mergeCell ref="H25:I25"/>
    <mergeCell ref="L25:M25"/>
    <mergeCell ref="A26:B26"/>
    <mergeCell ref="H26:I26"/>
    <mergeCell ref="L26:M26"/>
    <mergeCell ref="A30:B30"/>
    <mergeCell ref="C30:D30"/>
    <mergeCell ref="H30:I30"/>
    <mergeCell ref="L30:M30"/>
    <mergeCell ref="A23:B23"/>
    <mergeCell ref="C23:D23"/>
    <mergeCell ref="H23:I23"/>
    <mergeCell ref="L23:M23"/>
    <mergeCell ref="A24:B24"/>
    <mergeCell ref="H24:I24"/>
    <mergeCell ref="L24:M24"/>
    <mergeCell ref="A12:G12"/>
    <mergeCell ref="A13:B13"/>
    <mergeCell ref="A15:D15"/>
    <mergeCell ref="A20:M20"/>
    <mergeCell ref="A22:M22"/>
    <mergeCell ref="A19:M19"/>
    <mergeCell ref="A14:F14"/>
    <mergeCell ref="A9:B9"/>
    <mergeCell ref="C9:G9"/>
    <mergeCell ref="H9:I9"/>
    <mergeCell ref="J9:M9"/>
    <mergeCell ref="A10:C10"/>
    <mergeCell ref="A11:D11"/>
    <mergeCell ref="A1:M1"/>
    <mergeCell ref="A3:M3"/>
    <mergeCell ref="A5:M5"/>
    <mergeCell ref="A7:M7"/>
    <mergeCell ref="B8:G8"/>
    <mergeCell ref="H8:I8"/>
    <mergeCell ref="J8:K8"/>
    <mergeCell ref="L8:M8"/>
    <mergeCell ref="E11:H11"/>
  </mergeCells>
  <pageMargins left="0.39370078740157483" right="0.39370078740157483" top="0.78740157480314965" bottom="0.39370078740157483" header="0.11811023622047245" footer="0.11811023622047245"/>
  <pageSetup paperSize="9" orientation="landscape" r:id="rId1"/>
  <headerFooter>
    <oddHeader>&amp;L&amp;G&amp;CSERVIÇO PÚBLICO FEDERAL
UNIVERSIDADE FEDERAL DO OESTE DA BAHIA</oddHeader>
    <oddFooter>&amp;R&amp;P  de &amp;N</oddFooter>
  </headerFooter>
  <rowBreaks count="19" manualBreakCount="19">
    <brk id="33" max="16383" man="1"/>
    <brk id="38" max="16383" man="1"/>
    <brk id="54" max="16383" man="1"/>
    <brk id="68" max="16383" man="1"/>
    <brk id="77" max="16383" man="1"/>
    <brk id="91" max="16383" man="1"/>
    <brk id="96" max="16383" man="1"/>
    <brk id="103" max="16383" man="1"/>
    <brk id="108" max="16383" man="1"/>
    <brk id="122" max="16383" man="1"/>
    <brk id="127" max="16383" man="1"/>
    <brk id="137" max="16383" man="1"/>
    <brk id="142" max="16383" man="1"/>
    <brk id="168" max="16383" man="1"/>
    <brk id="173" max="16383" man="1"/>
    <brk id="195" max="16383" man="1"/>
    <brk id="209" max="16383" man="1"/>
    <brk id="214" max="16383" man="1"/>
    <brk id="230"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D98F-DEC9-4012-8BE5-F348D3E03A92}">
  <sheetPr>
    <tabColor theme="8" tint="0.59999389629810485"/>
  </sheetPr>
  <dimension ref="A1:BT261"/>
  <sheetViews>
    <sheetView view="pageLayout" zoomScale="120" zoomScaleNormal="100" zoomScalePageLayoutView="120" workbookViewId="0">
      <selection activeCell="K14" sqref="K14"/>
    </sheetView>
  </sheetViews>
  <sheetFormatPr defaultRowHeight="15.6" x14ac:dyDescent="0.3"/>
  <cols>
    <col min="1" max="2" width="10.5546875" style="1" customWidth="1"/>
    <col min="3" max="3" width="7" style="1" customWidth="1"/>
    <col min="4" max="5" width="11.21875" style="1" customWidth="1"/>
    <col min="6" max="6" width="10.88671875" style="1" customWidth="1"/>
    <col min="7" max="9" width="11" style="1" customWidth="1"/>
    <col min="10" max="11" width="11.21875" style="1" customWidth="1"/>
    <col min="12" max="13" width="11" style="1" customWidth="1"/>
  </cols>
  <sheetData>
    <row r="1" spans="1:72" ht="30" customHeight="1" x14ac:dyDescent="0.3">
      <c r="A1" s="261" t="s">
        <v>105</v>
      </c>
      <c r="B1" s="261"/>
      <c r="C1" s="261"/>
      <c r="D1" s="261"/>
      <c r="E1" s="261"/>
      <c r="F1" s="261"/>
      <c r="G1" s="261"/>
      <c r="H1" s="261"/>
      <c r="I1" s="261"/>
      <c r="J1" s="261"/>
      <c r="K1" s="261"/>
      <c r="L1" s="261"/>
      <c r="M1" s="261"/>
    </row>
    <row r="2" spans="1:72" ht="9" customHeight="1" x14ac:dyDescent="0.3">
      <c r="A2" s="2"/>
      <c r="B2" s="51"/>
      <c r="C2" s="51"/>
      <c r="D2" s="51"/>
      <c r="E2" s="51"/>
      <c r="F2" s="51"/>
      <c r="G2" s="51"/>
      <c r="H2" s="51"/>
      <c r="I2" s="2"/>
      <c r="J2" s="2"/>
      <c r="K2" s="2"/>
      <c r="L2" s="2"/>
      <c r="M2" s="2"/>
    </row>
    <row r="3" spans="1:72" ht="28.8" customHeight="1" x14ac:dyDescent="0.3">
      <c r="A3" s="262" t="s">
        <v>106</v>
      </c>
      <c r="B3" s="262"/>
      <c r="C3" s="262"/>
      <c r="D3" s="262"/>
      <c r="E3" s="262"/>
      <c r="F3" s="262"/>
      <c r="G3" s="262"/>
      <c r="H3" s="262"/>
      <c r="I3" s="262"/>
      <c r="J3" s="262"/>
      <c r="K3" s="262"/>
      <c r="L3" s="262"/>
      <c r="M3" s="262"/>
    </row>
    <row r="4" spans="1:72" s="65" customFormat="1" ht="9.6" customHeight="1" x14ac:dyDescent="0.3">
      <c r="A4" s="64"/>
      <c r="B4" s="64"/>
      <c r="C4" s="64"/>
      <c r="D4" s="64"/>
      <c r="E4" s="64"/>
      <c r="F4" s="64"/>
      <c r="G4" s="64"/>
      <c r="H4" s="64"/>
      <c r="I4" s="64"/>
      <c r="J4" s="64"/>
      <c r="K4" s="64"/>
      <c r="L4" s="64"/>
      <c r="M4" s="6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row>
    <row r="5" spans="1:72" ht="46.8" customHeight="1" x14ac:dyDescent="0.3">
      <c r="A5" s="319" t="s">
        <v>593</v>
      </c>
      <c r="B5" s="319"/>
      <c r="C5" s="319"/>
      <c r="D5" s="319"/>
      <c r="E5" s="319"/>
      <c r="F5" s="319"/>
      <c r="G5" s="319"/>
      <c r="H5" s="319"/>
      <c r="I5" s="319"/>
      <c r="J5" s="319"/>
      <c r="K5" s="319"/>
      <c r="L5" s="319"/>
      <c r="M5" s="319"/>
    </row>
    <row r="6" spans="1:72" ht="9" customHeight="1" x14ac:dyDescent="0.35">
      <c r="A6" s="52"/>
      <c r="B6" s="52"/>
      <c r="C6" s="52"/>
      <c r="D6" s="52"/>
      <c r="E6" s="52"/>
      <c r="F6" s="52"/>
      <c r="G6" s="52"/>
      <c r="H6" s="52"/>
      <c r="I6" s="52"/>
      <c r="J6" s="52"/>
      <c r="K6" s="52"/>
      <c r="L6" s="52"/>
      <c r="M6" s="52"/>
    </row>
    <row r="7" spans="1:72" ht="16.2" thickBot="1" x14ac:dyDescent="0.35">
      <c r="A7" s="264" t="s">
        <v>112</v>
      </c>
      <c r="B7" s="264"/>
      <c r="C7" s="264"/>
      <c r="D7" s="264"/>
      <c r="E7" s="264"/>
      <c r="F7" s="264"/>
      <c r="G7" s="264"/>
      <c r="H7" s="264"/>
      <c r="I7" s="264"/>
      <c r="J7" s="264"/>
      <c r="K7" s="264"/>
      <c r="L7" s="264"/>
      <c r="M7" s="264"/>
    </row>
    <row r="8" spans="1:72" ht="17.399999999999999" customHeight="1" x14ac:dyDescent="0.3">
      <c r="A8" s="66" t="s">
        <v>24</v>
      </c>
      <c r="B8" s="270" t="str">
        <f>Orientações!C7</f>
        <v>Nome Completo da(o) Solicitante</v>
      </c>
      <c r="C8" s="270"/>
      <c r="D8" s="270"/>
      <c r="E8" s="270"/>
      <c r="F8" s="270"/>
      <c r="G8" s="270"/>
      <c r="H8" s="267" t="s">
        <v>109</v>
      </c>
      <c r="I8" s="267"/>
      <c r="J8" s="270">
        <f>Orientações!D8</f>
        <v>1234567</v>
      </c>
      <c r="K8" s="270"/>
      <c r="L8" s="267"/>
      <c r="M8" s="271"/>
    </row>
    <row r="9" spans="1:72" ht="17.399999999999999" customHeight="1" x14ac:dyDescent="0.3">
      <c r="A9" s="223" t="s">
        <v>110</v>
      </c>
      <c r="B9" s="227"/>
      <c r="C9" s="207" t="str">
        <f>Orientações!E9</f>
        <v>Centro das Ciências Exatas e das Tecnologias</v>
      </c>
      <c r="D9" s="207"/>
      <c r="E9" s="207"/>
      <c r="F9" s="207"/>
      <c r="G9" s="207"/>
      <c r="H9" s="227" t="s">
        <v>111</v>
      </c>
      <c r="I9" s="227"/>
      <c r="J9" s="207" t="str">
        <f>Orientações!E10</f>
        <v>40 horas semanais com dedicação exclusiva</v>
      </c>
      <c r="K9" s="207"/>
      <c r="L9" s="207"/>
      <c r="M9" s="272"/>
      <c r="N9" s="1"/>
    </row>
    <row r="10" spans="1:72" ht="17.399999999999999" customHeight="1" x14ac:dyDescent="0.3">
      <c r="A10" s="223" t="s">
        <v>107</v>
      </c>
      <c r="B10" s="227"/>
      <c r="C10" s="227"/>
      <c r="D10" s="196">
        <f>Orientações!E11</f>
        <v>45230</v>
      </c>
      <c r="E10" s="50" t="s">
        <v>56</v>
      </c>
      <c r="F10" s="128">
        <f>Orientações!E12</f>
        <v>45961</v>
      </c>
      <c r="G10" s="97"/>
      <c r="H10" s="15"/>
      <c r="I10" s="15"/>
      <c r="J10" s="97"/>
      <c r="K10" s="97"/>
      <c r="L10" s="97"/>
      <c r="M10" s="99"/>
      <c r="N10" s="1"/>
    </row>
    <row r="11" spans="1:72" ht="17.399999999999999" customHeight="1" thickBot="1" x14ac:dyDescent="0.35">
      <c r="A11" s="273" t="s">
        <v>113</v>
      </c>
      <c r="B11" s="274"/>
      <c r="C11" s="274"/>
      <c r="D11" s="274"/>
      <c r="E11" s="219" t="str">
        <f>IF(Orientações!I15="Sim",CONCATENATE(Orientações!I15," (de ",DAY(Orientações!E16),"/",MONTH(Orientações!E16),"/",YEAR(Orientações!E16)," a ",DAY(Orientações!I16),"/",MONTH(Orientações!I16),"/",YEAR(Orientações!I16),")"),Orientações!I15)</f>
        <v>Não se aplica</v>
      </c>
      <c r="F11" s="219"/>
      <c r="G11" s="219"/>
      <c r="H11" s="219"/>
      <c r="I11" s="12"/>
      <c r="J11" s="101"/>
      <c r="K11" s="12"/>
      <c r="L11" s="12"/>
      <c r="M11" s="13"/>
    </row>
    <row r="12" spans="1:72" ht="17.399999999999999" customHeight="1" thickBot="1" x14ac:dyDescent="0.35">
      <c r="A12" s="207"/>
      <c r="B12" s="207"/>
      <c r="C12" s="207"/>
      <c r="D12" s="207"/>
      <c r="E12" s="207"/>
      <c r="F12" s="207"/>
      <c r="G12" s="207"/>
      <c r="H12" s="2"/>
      <c r="I12" s="2"/>
      <c r="J12" s="2"/>
      <c r="K12" s="2"/>
      <c r="L12" s="2"/>
      <c r="M12" s="2"/>
    </row>
    <row r="13" spans="1:72" ht="17.399999999999999" customHeight="1" x14ac:dyDescent="0.3">
      <c r="A13" s="266" t="str">
        <f>Orientações!B14</f>
        <v>Progressão  solicitada:</v>
      </c>
      <c r="B13" s="267"/>
      <c r="C13" s="67" t="str">
        <f>Orientações!E14</f>
        <v>do nível III da Classe B para o nível IV da Classe B</v>
      </c>
      <c r="D13" s="69"/>
      <c r="E13" s="70"/>
      <c r="F13" s="69"/>
      <c r="G13" s="71"/>
      <c r="H13" s="71"/>
      <c r="I13" s="71"/>
      <c r="J13" s="181"/>
      <c r="K13" s="181"/>
      <c r="L13" s="181"/>
      <c r="M13" s="186">
        <f>IF(C13='Dados - não editar'!G2,'Dados - não editar'!J2,IF(C13='Dados - não editar'!G3,'Dados - não editar'!J3,IF(C13='Dados - não editar'!G4,'Dados - não editar'!J4,IF(C13='Dados - não editar'!G5,'Dados - não editar'!J5,""))))</f>
        <v>65</v>
      </c>
    </row>
    <row r="14" spans="1:72" ht="17.399999999999999" customHeight="1" x14ac:dyDescent="0.3">
      <c r="A14" s="275" t="s">
        <v>545</v>
      </c>
      <c r="B14" s="276"/>
      <c r="C14" s="276"/>
      <c r="D14" s="276"/>
      <c r="E14" s="276"/>
      <c r="F14" s="276"/>
      <c r="G14" s="4">
        <f>M15</f>
        <v>65</v>
      </c>
      <c r="H14" s="15" t="s">
        <v>114</v>
      </c>
      <c r="J14" s="182"/>
      <c r="K14" s="182"/>
      <c r="L14" s="182"/>
      <c r="M14" s="187">
        <f>IF(J9="20 horas semanais",M13*0.5,M13)</f>
        <v>65</v>
      </c>
    </row>
    <row r="15" spans="1:72" ht="17.399999999999999" customHeight="1" thickBot="1" x14ac:dyDescent="0.35">
      <c r="A15" s="320" t="s">
        <v>108</v>
      </c>
      <c r="B15" s="321"/>
      <c r="C15" s="321"/>
      <c r="D15" s="321"/>
      <c r="E15" s="125" t="str">
        <f>IF(AND(D10&lt;J15,F10&lt;J15),"-",IF(AND(D10&lt;J15,F10&gt;=J15),J15,IF(D10&gt;=J15,D10,"-")))</f>
        <v>-</v>
      </c>
      <c r="F15" s="116" t="s">
        <v>56</v>
      </c>
      <c r="G15" s="126" t="str">
        <f>IF(E15="-","-",F10)</f>
        <v>-</v>
      </c>
      <c r="H15" s="115"/>
      <c r="I15" s="115"/>
      <c r="J15" s="188">
        <v>45962</v>
      </c>
      <c r="K15" s="185"/>
      <c r="L15" s="185"/>
      <c r="M15" s="189">
        <f>IF(Orientações!I15="Sim",M14*0.75,M14)</f>
        <v>65</v>
      </c>
    </row>
    <row r="16" spans="1:72" ht="17.399999999999999" customHeight="1" thickBot="1" x14ac:dyDescent="0.35">
      <c r="A16" s="15"/>
      <c r="B16" s="15"/>
      <c r="C16" s="15"/>
      <c r="D16" s="15"/>
      <c r="E16" s="3"/>
      <c r="F16" s="50"/>
      <c r="G16" s="3"/>
      <c r="H16" s="2"/>
      <c r="I16" s="2"/>
      <c r="J16" s="2"/>
      <c r="K16" s="2"/>
      <c r="L16" s="2"/>
      <c r="M16" s="2"/>
    </row>
    <row r="17" spans="1:13" ht="17.399999999999999" customHeight="1" thickBot="1" x14ac:dyDescent="0.35">
      <c r="A17" s="112" t="s">
        <v>115</v>
      </c>
      <c r="B17" s="113"/>
      <c r="C17" s="113"/>
      <c r="D17" s="113"/>
      <c r="E17" s="113"/>
      <c r="F17" s="134">
        <f>IF(E15="-",0,((G15-E15)/(365/12)))</f>
        <v>0</v>
      </c>
      <c r="G17" s="123" t="s">
        <v>546</v>
      </c>
      <c r="H17" s="123"/>
      <c r="I17" s="113"/>
      <c r="J17" s="113"/>
      <c r="K17" s="113"/>
      <c r="L17" s="124"/>
      <c r="M17" s="114"/>
    </row>
    <row r="18" spans="1:13" ht="17.399999999999999" customHeight="1" x14ac:dyDescent="0.3">
      <c r="A18" s="2"/>
      <c r="B18" s="2"/>
      <c r="C18" s="2"/>
      <c r="D18" s="2"/>
      <c r="E18" s="2"/>
      <c r="F18" s="4"/>
      <c r="G18" s="2"/>
      <c r="H18" s="2"/>
      <c r="I18" s="2"/>
      <c r="J18" s="2"/>
      <c r="K18" s="2"/>
      <c r="L18" s="2"/>
      <c r="M18" s="2"/>
    </row>
    <row r="19" spans="1:13" x14ac:dyDescent="0.3">
      <c r="A19" s="302" t="s">
        <v>116</v>
      </c>
      <c r="B19" s="302"/>
      <c r="C19" s="302"/>
      <c r="D19" s="302"/>
      <c r="E19" s="302"/>
      <c r="F19" s="302"/>
      <c r="G19" s="302"/>
      <c r="H19" s="302"/>
      <c r="I19" s="302"/>
      <c r="J19" s="302"/>
      <c r="K19" s="302"/>
      <c r="L19" s="302"/>
      <c r="M19" s="302"/>
    </row>
    <row r="20" spans="1:13" ht="118.8" customHeight="1" x14ac:dyDescent="0.3">
      <c r="A20" s="265"/>
      <c r="B20" s="265"/>
      <c r="C20" s="265"/>
      <c r="D20" s="265"/>
      <c r="E20" s="265"/>
      <c r="F20" s="265"/>
      <c r="G20" s="265"/>
      <c r="H20" s="265"/>
      <c r="I20" s="265"/>
      <c r="J20" s="265"/>
      <c r="K20" s="265"/>
      <c r="L20" s="265"/>
      <c r="M20" s="265"/>
    </row>
    <row r="21" spans="1:13" ht="8.4" customHeight="1" x14ac:dyDescent="0.3"/>
    <row r="22" spans="1:13" ht="33" customHeight="1" x14ac:dyDescent="0.3">
      <c r="A22" s="257" t="s">
        <v>285</v>
      </c>
      <c r="B22" s="257"/>
      <c r="C22" s="257"/>
      <c r="D22" s="257"/>
      <c r="E22" s="257"/>
      <c r="F22" s="257"/>
      <c r="G22" s="257"/>
      <c r="H22" s="257"/>
      <c r="I22" s="257"/>
      <c r="J22" s="257"/>
      <c r="K22" s="257"/>
      <c r="L22" s="257"/>
      <c r="M22" s="257"/>
    </row>
    <row r="23" spans="1:13" ht="31.2" customHeight="1" x14ac:dyDescent="0.3">
      <c r="A23" s="251" t="s">
        <v>67</v>
      </c>
      <c r="B23" s="251"/>
      <c r="C23" s="252" t="s">
        <v>68</v>
      </c>
      <c r="D23" s="252"/>
      <c r="E23" s="18" t="s">
        <v>271</v>
      </c>
      <c r="F23" s="18" t="s">
        <v>272</v>
      </c>
      <c r="G23" s="18" t="s">
        <v>273</v>
      </c>
      <c r="H23" s="251" t="s">
        <v>69</v>
      </c>
      <c r="I23" s="251"/>
      <c r="J23" s="19" t="s">
        <v>274</v>
      </c>
      <c r="K23" s="19" t="s">
        <v>275</v>
      </c>
      <c r="L23" s="253" t="s">
        <v>70</v>
      </c>
      <c r="M23" s="253"/>
    </row>
    <row r="24" spans="1:13" ht="58.8" customHeight="1" x14ac:dyDescent="0.3">
      <c r="A24" s="260" t="s">
        <v>71</v>
      </c>
      <c r="B24" s="242"/>
      <c r="C24" s="20">
        <f>1.25/15</f>
        <v>8.3333333333333329E-2</v>
      </c>
      <c r="D24" s="21" t="s">
        <v>72</v>
      </c>
      <c r="E24" s="25"/>
      <c r="F24" s="26" t="s">
        <v>591</v>
      </c>
      <c r="G24" s="31">
        <f>C24*E24</f>
        <v>0</v>
      </c>
      <c r="H24" s="246" t="s">
        <v>75</v>
      </c>
      <c r="I24" s="246"/>
      <c r="J24" s="29"/>
      <c r="K24" s="32">
        <f>C24*J24</f>
        <v>0</v>
      </c>
      <c r="L24" s="247" t="s">
        <v>75</v>
      </c>
      <c r="M24" s="247"/>
    </row>
    <row r="25" spans="1:13" ht="94.2" customHeight="1" x14ac:dyDescent="0.3">
      <c r="A25" s="256" t="s">
        <v>432</v>
      </c>
      <c r="B25" s="235"/>
      <c r="C25" s="22">
        <f>1.25/4</f>
        <v>0.3125</v>
      </c>
      <c r="D25" s="23" t="s">
        <v>72</v>
      </c>
      <c r="E25" s="27"/>
      <c r="F25" s="28"/>
      <c r="G25" s="36">
        <f>C25*E25</f>
        <v>0</v>
      </c>
      <c r="H25" s="237"/>
      <c r="I25" s="237"/>
      <c r="J25" s="30"/>
      <c r="K25" s="37">
        <f>C25*J25</f>
        <v>0</v>
      </c>
      <c r="L25" s="238"/>
      <c r="M25" s="238"/>
    </row>
    <row r="26" spans="1:13" ht="112.2" customHeight="1" x14ac:dyDescent="0.3">
      <c r="A26" s="260" t="s">
        <v>74</v>
      </c>
      <c r="B26" s="242"/>
      <c r="C26" s="24">
        <v>0.5</v>
      </c>
      <c r="D26" s="21" t="s">
        <v>433</v>
      </c>
      <c r="E26" s="25"/>
      <c r="F26" s="26"/>
      <c r="G26" s="31">
        <f>C26*E26</f>
        <v>0</v>
      </c>
      <c r="H26" s="246"/>
      <c r="I26" s="246"/>
      <c r="J26" s="29"/>
      <c r="K26" s="32">
        <f>C26*J26</f>
        <v>0</v>
      </c>
      <c r="L26" s="247"/>
      <c r="M26" s="247"/>
    </row>
    <row r="27" spans="1:13" x14ac:dyDescent="0.3">
      <c r="A27" s="248" t="s">
        <v>76</v>
      </c>
      <c r="B27" s="248"/>
      <c r="C27" s="248"/>
      <c r="D27" s="248"/>
      <c r="E27" s="249" t="s">
        <v>77</v>
      </c>
      <c r="F27" s="249"/>
      <c r="G27" s="34">
        <f>SUM(G24:G26)</f>
        <v>0</v>
      </c>
      <c r="H27" s="35"/>
      <c r="I27" s="249" t="s">
        <v>78</v>
      </c>
      <c r="J27" s="249"/>
      <c r="K27" s="34">
        <f>SUM(K24:K26)</f>
        <v>0</v>
      </c>
      <c r="L27" s="35"/>
      <c r="M27" s="33"/>
    </row>
    <row r="28" spans="1:13" ht="16.8" customHeight="1" x14ac:dyDescent="0.3"/>
    <row r="29" spans="1:13" x14ac:dyDescent="0.3">
      <c r="A29" s="322" t="s">
        <v>286</v>
      </c>
      <c r="B29" s="322"/>
      <c r="C29" s="322"/>
      <c r="D29" s="322"/>
      <c r="E29" s="322"/>
      <c r="F29" s="322"/>
      <c r="G29" s="322"/>
      <c r="H29" s="322"/>
      <c r="I29" s="322"/>
      <c r="J29" s="322"/>
      <c r="K29" s="322"/>
      <c r="L29" s="322"/>
      <c r="M29" s="322"/>
    </row>
    <row r="30" spans="1:13" ht="31.2" customHeight="1" x14ac:dyDescent="0.3">
      <c r="A30" s="251" t="s">
        <v>67</v>
      </c>
      <c r="B30" s="251"/>
      <c r="C30" s="252" t="s">
        <v>68</v>
      </c>
      <c r="D30" s="252"/>
      <c r="E30" s="18" t="s">
        <v>271</v>
      </c>
      <c r="F30" s="18" t="s">
        <v>272</v>
      </c>
      <c r="G30" s="18" t="s">
        <v>273</v>
      </c>
      <c r="H30" s="251" t="s">
        <v>69</v>
      </c>
      <c r="I30" s="251"/>
      <c r="J30" s="19" t="s">
        <v>274</v>
      </c>
      <c r="K30" s="19" t="s">
        <v>275</v>
      </c>
      <c r="L30" s="253" t="s">
        <v>70</v>
      </c>
      <c r="M30" s="253"/>
    </row>
    <row r="31" spans="1:13" ht="132" customHeight="1" x14ac:dyDescent="0.3">
      <c r="A31" s="242" t="s">
        <v>79</v>
      </c>
      <c r="B31" s="243"/>
      <c r="C31" s="38">
        <v>0.1</v>
      </c>
      <c r="D31" s="21" t="s">
        <v>80</v>
      </c>
      <c r="E31" s="44" t="s">
        <v>81</v>
      </c>
      <c r="F31" s="45" t="s">
        <v>81</v>
      </c>
      <c r="G31" s="39" t="s">
        <v>81</v>
      </c>
      <c r="H31" s="329" t="s">
        <v>81</v>
      </c>
      <c r="I31" s="330"/>
      <c r="J31" s="46" t="s">
        <v>81</v>
      </c>
      <c r="K31" s="41" t="s">
        <v>81</v>
      </c>
      <c r="L31" s="331" t="s">
        <v>81</v>
      </c>
      <c r="M31" s="332"/>
    </row>
    <row r="32" spans="1:13" ht="19.2" customHeight="1" x14ac:dyDescent="0.3">
      <c r="A32" s="326" t="s">
        <v>101</v>
      </c>
      <c r="B32" s="327"/>
      <c r="C32" s="327"/>
      <c r="D32" s="328"/>
      <c r="E32" s="27"/>
      <c r="F32" s="42"/>
      <c r="G32" s="36">
        <f>E32*C$31</f>
        <v>0</v>
      </c>
      <c r="H32" s="237"/>
      <c r="I32" s="237"/>
      <c r="J32" s="40"/>
      <c r="K32" s="37">
        <f>C$31*J32</f>
        <v>0</v>
      </c>
      <c r="L32" s="238"/>
      <c r="M32" s="238"/>
    </row>
    <row r="33" spans="1:13" ht="19.2" customHeight="1" x14ac:dyDescent="0.3">
      <c r="A33" s="323" t="s">
        <v>102</v>
      </c>
      <c r="B33" s="324"/>
      <c r="C33" s="324"/>
      <c r="D33" s="325"/>
      <c r="E33" s="25"/>
      <c r="F33" s="43"/>
      <c r="G33" s="31">
        <f t="shared" ref="G33:G35" si="0">E33*C$31</f>
        <v>0</v>
      </c>
      <c r="H33" s="246"/>
      <c r="I33" s="246"/>
      <c r="J33" s="29"/>
      <c r="K33" s="32">
        <f t="shared" ref="K33:K35" si="1">C$31*J33</f>
        <v>0</v>
      </c>
      <c r="L33" s="247"/>
      <c r="M33" s="247"/>
    </row>
    <row r="34" spans="1:13" ht="19.2" customHeight="1" x14ac:dyDescent="0.3">
      <c r="A34" s="326" t="s">
        <v>103</v>
      </c>
      <c r="B34" s="327"/>
      <c r="C34" s="327"/>
      <c r="D34" s="328"/>
      <c r="E34" s="27"/>
      <c r="F34" s="42"/>
      <c r="G34" s="36">
        <f t="shared" si="0"/>
        <v>0</v>
      </c>
      <c r="H34" s="237"/>
      <c r="I34" s="237"/>
      <c r="J34" s="30"/>
      <c r="K34" s="37">
        <f t="shared" si="1"/>
        <v>0</v>
      </c>
      <c r="L34" s="238"/>
      <c r="M34" s="238"/>
    </row>
    <row r="35" spans="1:13" ht="19.2" customHeight="1" x14ac:dyDescent="0.3">
      <c r="A35" s="323" t="s">
        <v>104</v>
      </c>
      <c r="B35" s="324"/>
      <c r="C35" s="324"/>
      <c r="D35" s="325"/>
      <c r="E35" s="25"/>
      <c r="F35" s="43"/>
      <c r="G35" s="31">
        <f t="shared" si="0"/>
        <v>0</v>
      </c>
      <c r="H35" s="246"/>
      <c r="I35" s="246"/>
      <c r="J35" s="29"/>
      <c r="K35" s="32">
        <f t="shared" si="1"/>
        <v>0</v>
      </c>
      <c r="L35" s="247"/>
      <c r="M35" s="247"/>
    </row>
    <row r="36" spans="1:13" x14ac:dyDescent="0.3">
      <c r="A36" s="333" t="s">
        <v>76</v>
      </c>
      <c r="B36" s="333"/>
      <c r="C36" s="333"/>
      <c r="D36" s="333"/>
      <c r="E36" s="334" t="s">
        <v>77</v>
      </c>
      <c r="F36" s="334"/>
      <c r="G36" s="81">
        <f>SUM(G31:G35)</f>
        <v>0</v>
      </c>
      <c r="H36" s="82"/>
      <c r="I36" s="334" t="s">
        <v>78</v>
      </c>
      <c r="J36" s="334"/>
      <c r="K36" s="81">
        <f>SUM(K31:K35)</f>
        <v>0</v>
      </c>
      <c r="L36" s="82"/>
      <c r="M36" s="80"/>
    </row>
    <row r="38" spans="1:13" ht="29.4" customHeight="1" x14ac:dyDescent="0.3">
      <c r="A38" s="257" t="s">
        <v>287</v>
      </c>
      <c r="B38" s="257"/>
      <c r="C38" s="257"/>
      <c r="D38" s="257"/>
      <c r="E38" s="257"/>
      <c r="F38" s="257"/>
      <c r="G38" s="257"/>
      <c r="H38" s="257"/>
      <c r="I38" s="257"/>
      <c r="J38" s="257"/>
      <c r="K38" s="257"/>
      <c r="L38" s="257"/>
      <c r="M38" s="257"/>
    </row>
    <row r="39" spans="1:13" ht="31.2" customHeight="1" x14ac:dyDescent="0.3">
      <c r="A39" s="251" t="s">
        <v>67</v>
      </c>
      <c r="B39" s="251"/>
      <c r="C39" s="252" t="s">
        <v>68</v>
      </c>
      <c r="D39" s="252"/>
      <c r="E39" s="18" t="s">
        <v>271</v>
      </c>
      <c r="F39" s="18" t="s">
        <v>272</v>
      </c>
      <c r="G39" s="18" t="s">
        <v>273</v>
      </c>
      <c r="H39" s="251" t="s">
        <v>69</v>
      </c>
      <c r="I39" s="251"/>
      <c r="J39" s="19" t="s">
        <v>274</v>
      </c>
      <c r="K39" s="19" t="s">
        <v>275</v>
      </c>
      <c r="L39" s="253" t="s">
        <v>70</v>
      </c>
      <c r="M39" s="253"/>
    </row>
    <row r="40" spans="1:13" ht="128.4" customHeight="1" x14ac:dyDescent="0.3">
      <c r="A40" s="260" t="s">
        <v>88</v>
      </c>
      <c r="B40" s="242"/>
      <c r="C40" s="20">
        <v>0.5</v>
      </c>
      <c r="D40" s="21" t="s">
        <v>82</v>
      </c>
      <c r="E40" s="25"/>
      <c r="F40" s="26"/>
      <c r="G40" s="31">
        <f t="shared" ref="G40:G54" si="2">C40*E40</f>
        <v>0</v>
      </c>
      <c r="H40" s="246"/>
      <c r="I40" s="246"/>
      <c r="J40" s="29"/>
      <c r="K40" s="32">
        <f t="shared" ref="K40:K54" si="3">C40*J40</f>
        <v>0</v>
      </c>
      <c r="L40" s="247"/>
      <c r="M40" s="247"/>
    </row>
    <row r="41" spans="1:13" ht="31.2" customHeight="1" x14ac:dyDescent="0.3">
      <c r="A41" s="239" t="s">
        <v>67</v>
      </c>
      <c r="B41" s="239"/>
      <c r="C41" s="240" t="s">
        <v>68</v>
      </c>
      <c r="D41" s="240"/>
      <c r="E41" s="73" t="s">
        <v>271</v>
      </c>
      <c r="F41" s="73" t="s">
        <v>272</v>
      </c>
      <c r="G41" s="73" t="s">
        <v>273</v>
      </c>
      <c r="H41" s="239" t="s">
        <v>69</v>
      </c>
      <c r="I41" s="239"/>
      <c r="J41" s="74" t="s">
        <v>274</v>
      </c>
      <c r="K41" s="74" t="s">
        <v>275</v>
      </c>
      <c r="L41" s="241" t="s">
        <v>70</v>
      </c>
      <c r="M41" s="241"/>
    </row>
    <row r="42" spans="1:13" ht="204.6" customHeight="1" x14ac:dyDescent="0.3">
      <c r="A42" s="256" t="s">
        <v>89</v>
      </c>
      <c r="B42" s="235"/>
      <c r="C42" s="22">
        <v>0.25</v>
      </c>
      <c r="D42" s="23" t="s">
        <v>83</v>
      </c>
      <c r="E42" s="27"/>
      <c r="F42" s="28"/>
      <c r="G42" s="36">
        <f t="shared" si="2"/>
        <v>0</v>
      </c>
      <c r="H42" s="237"/>
      <c r="I42" s="237"/>
      <c r="J42" s="30"/>
      <c r="K42" s="37">
        <f t="shared" si="3"/>
        <v>0</v>
      </c>
      <c r="L42" s="238"/>
      <c r="M42" s="238"/>
    </row>
    <row r="43" spans="1:13" ht="133.19999999999999" customHeight="1" x14ac:dyDescent="0.3">
      <c r="A43" s="260" t="s">
        <v>90</v>
      </c>
      <c r="B43" s="242"/>
      <c r="C43" s="20">
        <v>0.5</v>
      </c>
      <c r="D43" s="21" t="s">
        <v>82</v>
      </c>
      <c r="E43" s="25"/>
      <c r="F43" s="26"/>
      <c r="G43" s="31">
        <f t="shared" si="2"/>
        <v>0</v>
      </c>
      <c r="H43" s="246"/>
      <c r="I43" s="246"/>
      <c r="J43" s="29"/>
      <c r="K43" s="32">
        <f t="shared" si="3"/>
        <v>0</v>
      </c>
      <c r="L43" s="247"/>
      <c r="M43" s="247"/>
    </row>
    <row r="44" spans="1:13" ht="31.2" customHeight="1" x14ac:dyDescent="0.3">
      <c r="A44" s="239" t="s">
        <v>67</v>
      </c>
      <c r="B44" s="239"/>
      <c r="C44" s="335" t="s">
        <v>68</v>
      </c>
      <c r="D44" s="335"/>
      <c r="E44" s="73" t="s">
        <v>271</v>
      </c>
      <c r="F44" s="73" t="s">
        <v>272</v>
      </c>
      <c r="G44" s="73" t="s">
        <v>273</v>
      </c>
      <c r="H44" s="239" t="s">
        <v>69</v>
      </c>
      <c r="I44" s="239"/>
      <c r="J44" s="74" t="s">
        <v>274</v>
      </c>
      <c r="K44" s="74" t="s">
        <v>275</v>
      </c>
      <c r="L44" s="241" t="s">
        <v>70</v>
      </c>
      <c r="M44" s="241"/>
    </row>
    <row r="45" spans="1:13" ht="115.2" customHeight="1" x14ac:dyDescent="0.3">
      <c r="A45" s="256" t="s">
        <v>91</v>
      </c>
      <c r="B45" s="235"/>
      <c r="C45" s="22">
        <v>0.25</v>
      </c>
      <c r="D45" s="23" t="s">
        <v>84</v>
      </c>
      <c r="E45" s="27"/>
      <c r="F45" s="28"/>
      <c r="G45" s="36">
        <f t="shared" si="2"/>
        <v>0</v>
      </c>
      <c r="H45" s="237"/>
      <c r="I45" s="237"/>
      <c r="J45" s="30"/>
      <c r="K45" s="37">
        <f t="shared" si="3"/>
        <v>0</v>
      </c>
      <c r="L45" s="238"/>
      <c r="M45" s="238"/>
    </row>
    <row r="46" spans="1:13" ht="129.6" customHeight="1" x14ac:dyDescent="0.3">
      <c r="A46" s="260" t="s">
        <v>92</v>
      </c>
      <c r="B46" s="242"/>
      <c r="C46" s="20">
        <v>0.5</v>
      </c>
      <c r="D46" s="21" t="s">
        <v>82</v>
      </c>
      <c r="E46" s="25"/>
      <c r="F46" s="26"/>
      <c r="G46" s="31">
        <f t="shared" si="2"/>
        <v>0</v>
      </c>
      <c r="H46" s="246"/>
      <c r="I46" s="246"/>
      <c r="J46" s="29"/>
      <c r="K46" s="32">
        <f t="shared" si="3"/>
        <v>0</v>
      </c>
      <c r="L46" s="247"/>
      <c r="M46" s="247"/>
    </row>
    <row r="47" spans="1:13" ht="116.4" customHeight="1" x14ac:dyDescent="0.3">
      <c r="A47" s="256" t="s">
        <v>93</v>
      </c>
      <c r="B47" s="235"/>
      <c r="C47" s="22">
        <v>0.5</v>
      </c>
      <c r="D47" s="23" t="s">
        <v>82</v>
      </c>
      <c r="E47" s="27"/>
      <c r="F47" s="28"/>
      <c r="G47" s="36">
        <f t="shared" si="2"/>
        <v>0</v>
      </c>
      <c r="H47" s="237"/>
      <c r="I47" s="237"/>
      <c r="J47" s="30"/>
      <c r="K47" s="37">
        <f t="shared" si="3"/>
        <v>0</v>
      </c>
      <c r="L47" s="238"/>
      <c r="M47" s="238"/>
    </row>
    <row r="48" spans="1:13" ht="72.599999999999994" customHeight="1" x14ac:dyDescent="0.3">
      <c r="A48" s="260" t="s">
        <v>94</v>
      </c>
      <c r="B48" s="242"/>
      <c r="C48" s="20">
        <v>0.1</v>
      </c>
      <c r="D48" s="21" t="s">
        <v>85</v>
      </c>
      <c r="E48" s="25"/>
      <c r="F48" s="26"/>
      <c r="G48" s="31">
        <f t="shared" si="2"/>
        <v>0</v>
      </c>
      <c r="H48" s="246"/>
      <c r="I48" s="246"/>
      <c r="J48" s="29"/>
      <c r="K48" s="32">
        <f t="shared" si="3"/>
        <v>0</v>
      </c>
      <c r="L48" s="247"/>
      <c r="M48" s="247"/>
    </row>
    <row r="49" spans="1:13" ht="31.2" customHeight="1" x14ac:dyDescent="0.3">
      <c r="A49" s="239" t="s">
        <v>67</v>
      </c>
      <c r="B49" s="239"/>
      <c r="C49" s="240" t="s">
        <v>68</v>
      </c>
      <c r="D49" s="240"/>
      <c r="E49" s="73" t="s">
        <v>271</v>
      </c>
      <c r="F49" s="73" t="s">
        <v>272</v>
      </c>
      <c r="G49" s="73" t="s">
        <v>273</v>
      </c>
      <c r="H49" s="239" t="s">
        <v>69</v>
      </c>
      <c r="I49" s="239"/>
      <c r="J49" s="74" t="s">
        <v>274</v>
      </c>
      <c r="K49" s="74" t="s">
        <v>275</v>
      </c>
      <c r="L49" s="241" t="s">
        <v>70</v>
      </c>
      <c r="M49" s="241"/>
    </row>
    <row r="50" spans="1:13" ht="46.8" customHeight="1" x14ac:dyDescent="0.3">
      <c r="A50" s="256" t="s">
        <v>95</v>
      </c>
      <c r="B50" s="235"/>
      <c r="C50" s="22">
        <v>0.6</v>
      </c>
      <c r="D50" s="23" t="s">
        <v>86</v>
      </c>
      <c r="E50" s="27"/>
      <c r="F50" s="28"/>
      <c r="G50" s="36">
        <f t="shared" si="2"/>
        <v>0</v>
      </c>
      <c r="H50" s="237"/>
      <c r="I50" s="237"/>
      <c r="J50" s="30"/>
      <c r="K50" s="37">
        <f t="shared" si="3"/>
        <v>0</v>
      </c>
      <c r="L50" s="238"/>
      <c r="M50" s="238"/>
    </row>
    <row r="51" spans="1:13" ht="43.2" x14ac:dyDescent="0.3">
      <c r="A51" s="260" t="s">
        <v>96</v>
      </c>
      <c r="B51" s="242"/>
      <c r="C51" s="20">
        <v>0.3</v>
      </c>
      <c r="D51" s="21" t="s">
        <v>100</v>
      </c>
      <c r="E51" s="25"/>
      <c r="F51" s="26"/>
      <c r="G51" s="31">
        <f t="shared" si="2"/>
        <v>0</v>
      </c>
      <c r="H51" s="246"/>
      <c r="I51" s="246"/>
      <c r="J51" s="29"/>
      <c r="K51" s="32">
        <f t="shared" si="3"/>
        <v>0</v>
      </c>
      <c r="L51" s="247"/>
      <c r="M51" s="247"/>
    </row>
    <row r="52" spans="1:13" ht="43.2" x14ac:dyDescent="0.3">
      <c r="A52" s="256" t="s">
        <v>97</v>
      </c>
      <c r="B52" s="235"/>
      <c r="C52" s="22">
        <v>1</v>
      </c>
      <c r="D52" s="23" t="s">
        <v>86</v>
      </c>
      <c r="E52" s="27"/>
      <c r="F52" s="28"/>
      <c r="G52" s="36">
        <f t="shared" si="2"/>
        <v>0</v>
      </c>
      <c r="H52" s="237"/>
      <c r="I52" s="237"/>
      <c r="J52" s="30"/>
      <c r="K52" s="37">
        <f t="shared" si="3"/>
        <v>0</v>
      </c>
      <c r="L52" s="238"/>
      <c r="M52" s="238"/>
    </row>
    <row r="53" spans="1:13" ht="43.2" x14ac:dyDescent="0.3">
      <c r="A53" s="260" t="s">
        <v>98</v>
      </c>
      <c r="B53" s="242"/>
      <c r="C53" s="20">
        <v>0.5</v>
      </c>
      <c r="D53" s="21" t="s">
        <v>100</v>
      </c>
      <c r="E53" s="25"/>
      <c r="F53" s="26"/>
      <c r="G53" s="31">
        <f t="shared" si="2"/>
        <v>0</v>
      </c>
      <c r="H53" s="246"/>
      <c r="I53" s="246"/>
      <c r="J53" s="29"/>
      <c r="K53" s="32">
        <f t="shared" si="3"/>
        <v>0</v>
      </c>
      <c r="L53" s="247"/>
      <c r="M53" s="247"/>
    </row>
    <row r="54" spans="1:13" ht="43.2" x14ac:dyDescent="0.3">
      <c r="A54" s="256" t="s">
        <v>99</v>
      </c>
      <c r="B54" s="235"/>
      <c r="C54" s="22">
        <v>1.2</v>
      </c>
      <c r="D54" s="23" t="s">
        <v>87</v>
      </c>
      <c r="E54" s="27"/>
      <c r="F54" s="28"/>
      <c r="G54" s="36">
        <f t="shared" si="2"/>
        <v>0</v>
      </c>
      <c r="H54" s="237"/>
      <c r="I54" s="237"/>
      <c r="J54" s="30"/>
      <c r="K54" s="37">
        <f t="shared" si="3"/>
        <v>0</v>
      </c>
      <c r="L54" s="238"/>
      <c r="M54" s="238"/>
    </row>
    <row r="55" spans="1:13" x14ac:dyDescent="0.3">
      <c r="A55" s="248" t="s">
        <v>76</v>
      </c>
      <c r="B55" s="248"/>
      <c r="C55" s="248"/>
      <c r="D55" s="248"/>
      <c r="E55" s="249" t="s">
        <v>77</v>
      </c>
      <c r="F55" s="249"/>
      <c r="G55" s="34">
        <f>SUM(G40:G54)</f>
        <v>0</v>
      </c>
      <c r="H55" s="35"/>
      <c r="I55" s="249" t="s">
        <v>78</v>
      </c>
      <c r="J55" s="249"/>
      <c r="K55" s="34">
        <f>SUM(K40:K54)</f>
        <v>0</v>
      </c>
      <c r="L55" s="35"/>
      <c r="M55" s="33"/>
    </row>
    <row r="57" spans="1:13" x14ac:dyDescent="0.3">
      <c r="A57" s="322" t="s">
        <v>288</v>
      </c>
      <c r="B57" s="322"/>
      <c r="C57" s="322"/>
      <c r="D57" s="322"/>
      <c r="E57" s="322"/>
      <c r="F57" s="322"/>
      <c r="G57" s="322"/>
      <c r="H57" s="322"/>
      <c r="I57" s="322"/>
      <c r="J57" s="322"/>
      <c r="K57" s="322"/>
      <c r="L57" s="322"/>
      <c r="M57" s="322"/>
    </row>
    <row r="58" spans="1:13" ht="31.2" customHeight="1" x14ac:dyDescent="0.3">
      <c r="A58" s="251" t="s">
        <v>67</v>
      </c>
      <c r="B58" s="251"/>
      <c r="C58" s="252" t="s">
        <v>68</v>
      </c>
      <c r="D58" s="252"/>
      <c r="E58" s="18" t="s">
        <v>271</v>
      </c>
      <c r="F58" s="18" t="s">
        <v>272</v>
      </c>
      <c r="G58" s="18" t="s">
        <v>273</v>
      </c>
      <c r="H58" s="251" t="s">
        <v>69</v>
      </c>
      <c r="I58" s="251"/>
      <c r="J58" s="19" t="s">
        <v>274</v>
      </c>
      <c r="K58" s="19" t="s">
        <v>275</v>
      </c>
      <c r="L58" s="253" t="s">
        <v>70</v>
      </c>
      <c r="M58" s="253"/>
    </row>
    <row r="59" spans="1:13" ht="116.4" customHeight="1" x14ac:dyDescent="0.3">
      <c r="A59" s="242" t="s">
        <v>117</v>
      </c>
      <c r="B59" s="243"/>
      <c r="C59" s="20">
        <v>1</v>
      </c>
      <c r="D59" s="21" t="s">
        <v>118</v>
      </c>
      <c r="E59" s="25"/>
      <c r="F59" s="26"/>
      <c r="G59" s="31">
        <f t="shared" ref="G59:G68" si="4">C59*E59</f>
        <v>0</v>
      </c>
      <c r="H59" s="246"/>
      <c r="I59" s="246"/>
      <c r="J59" s="29"/>
      <c r="K59" s="32">
        <f t="shared" ref="K59:K68" si="5">C59*J59</f>
        <v>0</v>
      </c>
      <c r="L59" s="247"/>
      <c r="M59" s="247"/>
    </row>
    <row r="60" spans="1:13" ht="31.2" customHeight="1" x14ac:dyDescent="0.3">
      <c r="A60" s="239" t="s">
        <v>67</v>
      </c>
      <c r="B60" s="239"/>
      <c r="C60" s="240" t="s">
        <v>68</v>
      </c>
      <c r="D60" s="240"/>
      <c r="E60" s="73" t="s">
        <v>271</v>
      </c>
      <c r="F60" s="73" t="s">
        <v>272</v>
      </c>
      <c r="G60" s="73" t="s">
        <v>273</v>
      </c>
      <c r="H60" s="239" t="s">
        <v>69</v>
      </c>
      <c r="I60" s="239"/>
      <c r="J60" s="74" t="s">
        <v>274</v>
      </c>
      <c r="K60" s="74" t="s">
        <v>275</v>
      </c>
      <c r="L60" s="241" t="s">
        <v>70</v>
      </c>
      <c r="M60" s="241"/>
    </row>
    <row r="61" spans="1:13" ht="99.6" customHeight="1" x14ac:dyDescent="0.3">
      <c r="A61" s="235" t="s">
        <v>119</v>
      </c>
      <c r="B61" s="236"/>
      <c r="C61" s="22">
        <v>1</v>
      </c>
      <c r="D61" s="23" t="s">
        <v>118</v>
      </c>
      <c r="E61" s="27"/>
      <c r="F61" s="28"/>
      <c r="G61" s="36">
        <f t="shared" si="4"/>
        <v>0</v>
      </c>
      <c r="H61" s="237"/>
      <c r="I61" s="237"/>
      <c r="J61" s="30"/>
      <c r="K61" s="37">
        <f t="shared" si="5"/>
        <v>0</v>
      </c>
      <c r="L61" s="238"/>
      <c r="M61" s="238"/>
    </row>
    <row r="62" spans="1:13" ht="85.2" customHeight="1" x14ac:dyDescent="0.3">
      <c r="A62" s="242" t="s">
        <v>120</v>
      </c>
      <c r="B62" s="243"/>
      <c r="C62" s="20">
        <v>2</v>
      </c>
      <c r="D62" s="21" t="s">
        <v>121</v>
      </c>
      <c r="E62" s="25"/>
      <c r="F62" s="26"/>
      <c r="G62" s="31">
        <f t="shared" si="4"/>
        <v>0</v>
      </c>
      <c r="H62" s="246"/>
      <c r="I62" s="246"/>
      <c r="J62" s="29"/>
      <c r="K62" s="32">
        <f t="shared" si="5"/>
        <v>0</v>
      </c>
      <c r="L62" s="247"/>
      <c r="M62" s="247"/>
    </row>
    <row r="63" spans="1:13" ht="99.6" customHeight="1" x14ac:dyDescent="0.3">
      <c r="A63" s="235" t="s">
        <v>122</v>
      </c>
      <c r="B63" s="236"/>
      <c r="C63" s="22">
        <v>2</v>
      </c>
      <c r="D63" s="23" t="s">
        <v>121</v>
      </c>
      <c r="E63" s="27"/>
      <c r="F63" s="28"/>
      <c r="G63" s="36">
        <f t="shared" si="4"/>
        <v>0</v>
      </c>
      <c r="H63" s="237"/>
      <c r="I63" s="237"/>
      <c r="J63" s="30"/>
      <c r="K63" s="37">
        <f t="shared" si="5"/>
        <v>0</v>
      </c>
      <c r="L63" s="238"/>
      <c r="M63" s="238"/>
    </row>
    <row r="64" spans="1:13" ht="88.8" customHeight="1" x14ac:dyDescent="0.3">
      <c r="A64" s="242" t="s">
        <v>123</v>
      </c>
      <c r="B64" s="243"/>
      <c r="C64" s="20">
        <v>4</v>
      </c>
      <c r="D64" s="21" t="s">
        <v>121</v>
      </c>
      <c r="E64" s="25"/>
      <c r="F64" s="26"/>
      <c r="G64" s="31">
        <f t="shared" si="4"/>
        <v>0</v>
      </c>
      <c r="H64" s="246"/>
      <c r="I64" s="246"/>
      <c r="J64" s="29"/>
      <c r="K64" s="32">
        <f t="shared" si="5"/>
        <v>0</v>
      </c>
      <c r="L64" s="247"/>
      <c r="M64" s="247"/>
    </row>
    <row r="65" spans="1:13" ht="71.400000000000006" customHeight="1" x14ac:dyDescent="0.3">
      <c r="A65" s="235" t="s">
        <v>124</v>
      </c>
      <c r="B65" s="236"/>
      <c r="C65" s="22">
        <v>6</v>
      </c>
      <c r="D65" s="23" t="s">
        <v>121</v>
      </c>
      <c r="E65" s="27"/>
      <c r="F65" s="28"/>
      <c r="G65" s="36">
        <f t="shared" si="4"/>
        <v>0</v>
      </c>
      <c r="H65" s="237"/>
      <c r="I65" s="237"/>
      <c r="J65" s="30"/>
      <c r="K65" s="37">
        <f t="shared" si="5"/>
        <v>0</v>
      </c>
      <c r="L65" s="238"/>
      <c r="M65" s="238"/>
    </row>
    <row r="66" spans="1:13" ht="31.2" customHeight="1" x14ac:dyDescent="0.3">
      <c r="A66" s="251" t="s">
        <v>67</v>
      </c>
      <c r="B66" s="251"/>
      <c r="C66" s="252" t="s">
        <v>68</v>
      </c>
      <c r="D66" s="252"/>
      <c r="E66" s="18" t="s">
        <v>271</v>
      </c>
      <c r="F66" s="18" t="s">
        <v>272</v>
      </c>
      <c r="G66" s="18" t="s">
        <v>273</v>
      </c>
      <c r="H66" s="251" t="s">
        <v>69</v>
      </c>
      <c r="I66" s="251"/>
      <c r="J66" s="19" t="s">
        <v>274</v>
      </c>
      <c r="K66" s="19" t="s">
        <v>275</v>
      </c>
      <c r="L66" s="253" t="s">
        <v>70</v>
      </c>
      <c r="M66" s="253"/>
    </row>
    <row r="67" spans="1:13" ht="87.6" customHeight="1" x14ac:dyDescent="0.3">
      <c r="A67" s="242" t="s">
        <v>125</v>
      </c>
      <c r="B67" s="243"/>
      <c r="C67" s="20">
        <v>2</v>
      </c>
      <c r="D67" s="21" t="s">
        <v>121</v>
      </c>
      <c r="E67" s="25"/>
      <c r="F67" s="26"/>
      <c r="G67" s="31">
        <f t="shared" si="4"/>
        <v>0</v>
      </c>
      <c r="H67" s="246"/>
      <c r="I67" s="246"/>
      <c r="J67" s="29"/>
      <c r="K67" s="32">
        <f t="shared" si="5"/>
        <v>0</v>
      </c>
      <c r="L67" s="247"/>
      <c r="M67" s="247"/>
    </row>
    <row r="68" spans="1:13" ht="87.6" customHeight="1" x14ac:dyDescent="0.3">
      <c r="A68" s="235" t="s">
        <v>126</v>
      </c>
      <c r="B68" s="236"/>
      <c r="C68" s="22">
        <v>1</v>
      </c>
      <c r="D68" s="23" t="s">
        <v>118</v>
      </c>
      <c r="E68" s="27"/>
      <c r="F68" s="28"/>
      <c r="G68" s="36">
        <f t="shared" si="4"/>
        <v>0</v>
      </c>
      <c r="H68" s="237"/>
      <c r="I68" s="237"/>
      <c r="J68" s="30"/>
      <c r="K68" s="37">
        <f t="shared" si="5"/>
        <v>0</v>
      </c>
      <c r="L68" s="238"/>
      <c r="M68" s="238"/>
    </row>
    <row r="69" spans="1:13" x14ac:dyDescent="0.3">
      <c r="A69" s="333" t="s">
        <v>76</v>
      </c>
      <c r="B69" s="333"/>
      <c r="C69" s="333"/>
      <c r="D69" s="333"/>
      <c r="E69" s="334" t="s">
        <v>77</v>
      </c>
      <c r="F69" s="334"/>
      <c r="G69" s="81">
        <f>SUM(G59:G68)</f>
        <v>0</v>
      </c>
      <c r="H69" s="82"/>
      <c r="I69" s="334" t="s">
        <v>78</v>
      </c>
      <c r="J69" s="334"/>
      <c r="K69" s="81">
        <f>SUM(K59:K68)</f>
        <v>0</v>
      </c>
      <c r="L69" s="82"/>
      <c r="M69" s="80"/>
    </row>
    <row r="71" spans="1:13" x14ac:dyDescent="0.3">
      <c r="A71" s="257" t="s">
        <v>289</v>
      </c>
      <c r="B71" s="257"/>
      <c r="C71" s="257"/>
      <c r="D71" s="257"/>
      <c r="E71" s="257"/>
      <c r="F71" s="257"/>
      <c r="G71" s="257"/>
      <c r="H71" s="257"/>
      <c r="I71" s="257"/>
      <c r="J71" s="257"/>
      <c r="K71" s="257"/>
      <c r="L71" s="257"/>
      <c r="M71" s="257"/>
    </row>
    <row r="72" spans="1:13" ht="31.2" customHeight="1" x14ac:dyDescent="0.3">
      <c r="A72" s="251" t="s">
        <v>67</v>
      </c>
      <c r="B72" s="251"/>
      <c r="C72" s="252" t="s">
        <v>68</v>
      </c>
      <c r="D72" s="252"/>
      <c r="E72" s="18" t="s">
        <v>271</v>
      </c>
      <c r="F72" s="18" t="s">
        <v>272</v>
      </c>
      <c r="G72" s="18" t="s">
        <v>273</v>
      </c>
      <c r="H72" s="251" t="s">
        <v>69</v>
      </c>
      <c r="I72" s="251"/>
      <c r="J72" s="19" t="s">
        <v>274</v>
      </c>
      <c r="K72" s="19" t="s">
        <v>275</v>
      </c>
      <c r="L72" s="253" t="s">
        <v>70</v>
      </c>
      <c r="M72" s="253"/>
    </row>
    <row r="73" spans="1:13" ht="129" customHeight="1" x14ac:dyDescent="0.3">
      <c r="A73" s="260" t="s">
        <v>127</v>
      </c>
      <c r="B73" s="242"/>
      <c r="C73" s="20">
        <v>0.5</v>
      </c>
      <c r="D73" s="21" t="s">
        <v>134</v>
      </c>
      <c r="E73" s="25"/>
      <c r="F73" s="26"/>
      <c r="G73" s="31">
        <f t="shared" ref="G73:G80" si="6">C73*E73</f>
        <v>0</v>
      </c>
      <c r="H73" s="246"/>
      <c r="I73" s="246"/>
      <c r="J73" s="29"/>
      <c r="K73" s="32">
        <f t="shared" ref="K73:K80" si="7">C73*J73</f>
        <v>0</v>
      </c>
      <c r="L73" s="247"/>
      <c r="M73" s="247"/>
    </row>
    <row r="74" spans="1:13" ht="31.2" customHeight="1" x14ac:dyDescent="0.3">
      <c r="A74" s="239" t="s">
        <v>67</v>
      </c>
      <c r="B74" s="239"/>
      <c r="C74" s="240" t="s">
        <v>68</v>
      </c>
      <c r="D74" s="240"/>
      <c r="E74" s="73" t="s">
        <v>271</v>
      </c>
      <c r="F74" s="73" t="s">
        <v>272</v>
      </c>
      <c r="G74" s="73" t="s">
        <v>273</v>
      </c>
      <c r="H74" s="239" t="s">
        <v>69</v>
      </c>
      <c r="I74" s="239"/>
      <c r="J74" s="74" t="s">
        <v>274</v>
      </c>
      <c r="K74" s="74" t="s">
        <v>275</v>
      </c>
      <c r="L74" s="241" t="s">
        <v>70</v>
      </c>
      <c r="M74" s="241"/>
    </row>
    <row r="75" spans="1:13" ht="89.4" customHeight="1" x14ac:dyDescent="0.3">
      <c r="A75" s="256" t="s">
        <v>128</v>
      </c>
      <c r="B75" s="235"/>
      <c r="C75" s="22">
        <v>1</v>
      </c>
      <c r="D75" s="23" t="s">
        <v>135</v>
      </c>
      <c r="E75" s="27"/>
      <c r="F75" s="28"/>
      <c r="G75" s="36">
        <f t="shared" si="6"/>
        <v>0</v>
      </c>
      <c r="H75" s="237"/>
      <c r="I75" s="237"/>
      <c r="J75" s="30"/>
      <c r="K75" s="37">
        <f t="shared" si="7"/>
        <v>0</v>
      </c>
      <c r="L75" s="238"/>
      <c r="M75" s="238"/>
    </row>
    <row r="76" spans="1:13" ht="128.4" customHeight="1" x14ac:dyDescent="0.3">
      <c r="A76" s="260" t="s">
        <v>129</v>
      </c>
      <c r="B76" s="242"/>
      <c r="C76" s="20">
        <v>0.5</v>
      </c>
      <c r="D76" s="21" t="s">
        <v>136</v>
      </c>
      <c r="E76" s="25"/>
      <c r="F76" s="26"/>
      <c r="G76" s="31">
        <f t="shared" si="6"/>
        <v>0</v>
      </c>
      <c r="H76" s="246"/>
      <c r="I76" s="246"/>
      <c r="J76" s="29"/>
      <c r="K76" s="32">
        <f t="shared" si="7"/>
        <v>0</v>
      </c>
      <c r="L76" s="247"/>
      <c r="M76" s="247"/>
    </row>
    <row r="77" spans="1:13" ht="43.2" x14ac:dyDescent="0.3">
      <c r="A77" s="256" t="s">
        <v>130</v>
      </c>
      <c r="B77" s="235"/>
      <c r="C77" s="22">
        <v>5</v>
      </c>
      <c r="D77" s="23" t="s">
        <v>137</v>
      </c>
      <c r="E77" s="27"/>
      <c r="F77" s="28"/>
      <c r="G77" s="36">
        <f t="shared" si="6"/>
        <v>0</v>
      </c>
      <c r="H77" s="237"/>
      <c r="I77" s="237"/>
      <c r="J77" s="30"/>
      <c r="K77" s="37">
        <f t="shared" si="7"/>
        <v>0</v>
      </c>
      <c r="L77" s="238"/>
      <c r="M77" s="238"/>
    </row>
    <row r="78" spans="1:13" ht="43.2" x14ac:dyDescent="0.3">
      <c r="A78" s="260" t="s">
        <v>131</v>
      </c>
      <c r="B78" s="242"/>
      <c r="C78" s="20">
        <v>10</v>
      </c>
      <c r="D78" s="21" t="s">
        <v>137</v>
      </c>
      <c r="E78" s="25"/>
      <c r="F78" s="26"/>
      <c r="G78" s="31">
        <f t="shared" si="6"/>
        <v>0</v>
      </c>
      <c r="H78" s="246"/>
      <c r="I78" s="246"/>
      <c r="J78" s="29"/>
      <c r="K78" s="32">
        <f t="shared" si="7"/>
        <v>0</v>
      </c>
      <c r="L78" s="247"/>
      <c r="M78" s="247"/>
    </row>
    <row r="79" spans="1:13" ht="43.2" x14ac:dyDescent="0.3">
      <c r="A79" s="256" t="s">
        <v>132</v>
      </c>
      <c r="B79" s="235"/>
      <c r="C79" s="22">
        <v>20</v>
      </c>
      <c r="D79" s="23" t="s">
        <v>137</v>
      </c>
      <c r="E79" s="27"/>
      <c r="F79" s="28"/>
      <c r="G79" s="36">
        <f t="shared" si="6"/>
        <v>0</v>
      </c>
      <c r="H79" s="237"/>
      <c r="I79" s="237"/>
      <c r="J79" s="30"/>
      <c r="K79" s="37">
        <f t="shared" si="7"/>
        <v>0</v>
      </c>
      <c r="L79" s="238"/>
      <c r="M79" s="238"/>
    </row>
    <row r="80" spans="1:13" ht="43.2" x14ac:dyDescent="0.3">
      <c r="A80" s="260" t="s">
        <v>133</v>
      </c>
      <c r="B80" s="242"/>
      <c r="C80" s="20">
        <v>40</v>
      </c>
      <c r="D80" s="21" t="s">
        <v>137</v>
      </c>
      <c r="E80" s="25"/>
      <c r="F80" s="26"/>
      <c r="G80" s="31">
        <f t="shared" si="6"/>
        <v>0</v>
      </c>
      <c r="H80" s="246"/>
      <c r="I80" s="246"/>
      <c r="J80" s="29"/>
      <c r="K80" s="32">
        <f t="shared" si="7"/>
        <v>0</v>
      </c>
      <c r="L80" s="247"/>
      <c r="M80" s="247"/>
    </row>
    <row r="81" spans="1:13" x14ac:dyDescent="0.3">
      <c r="A81" s="248" t="s">
        <v>76</v>
      </c>
      <c r="B81" s="248"/>
      <c r="C81" s="248"/>
      <c r="D81" s="248"/>
      <c r="E81" s="249" t="s">
        <v>77</v>
      </c>
      <c r="F81" s="249"/>
      <c r="G81" s="34">
        <f>SUM(G73:G80)</f>
        <v>0</v>
      </c>
      <c r="H81" s="35"/>
      <c r="I81" s="249" t="s">
        <v>78</v>
      </c>
      <c r="J81" s="249"/>
      <c r="K81" s="34">
        <f>SUM(K73:K80)</f>
        <v>0</v>
      </c>
      <c r="L81" s="35"/>
      <c r="M81" s="33"/>
    </row>
    <row r="83" spans="1:13" x14ac:dyDescent="0.3">
      <c r="A83" s="322" t="s">
        <v>290</v>
      </c>
      <c r="B83" s="322"/>
      <c r="C83" s="322"/>
      <c r="D83" s="322"/>
      <c r="E83" s="322"/>
      <c r="F83" s="322"/>
      <c r="G83" s="322"/>
      <c r="H83" s="322"/>
      <c r="I83" s="322"/>
      <c r="J83" s="322"/>
      <c r="K83" s="322"/>
      <c r="L83" s="322"/>
      <c r="M83" s="322"/>
    </row>
    <row r="84" spans="1:13" ht="31.2" customHeight="1" x14ac:dyDescent="0.3">
      <c r="A84" s="251" t="s">
        <v>67</v>
      </c>
      <c r="B84" s="251"/>
      <c r="C84" s="252" t="s">
        <v>68</v>
      </c>
      <c r="D84" s="252"/>
      <c r="E84" s="18" t="s">
        <v>271</v>
      </c>
      <c r="F84" s="18" t="s">
        <v>272</v>
      </c>
      <c r="G84" s="18" t="s">
        <v>273</v>
      </c>
      <c r="H84" s="251" t="s">
        <v>69</v>
      </c>
      <c r="I84" s="251"/>
      <c r="J84" s="19" t="s">
        <v>274</v>
      </c>
      <c r="K84" s="19" t="s">
        <v>275</v>
      </c>
      <c r="L84" s="253" t="s">
        <v>70</v>
      </c>
      <c r="M84" s="253"/>
    </row>
    <row r="85" spans="1:13" ht="72" customHeight="1" x14ac:dyDescent="0.3">
      <c r="A85" s="242" t="s">
        <v>138</v>
      </c>
      <c r="B85" s="243"/>
      <c r="C85" s="20">
        <v>30</v>
      </c>
      <c r="D85" s="21" t="s">
        <v>172</v>
      </c>
      <c r="E85" s="25"/>
      <c r="F85" s="26"/>
      <c r="G85" s="31">
        <f t="shared" ref="G85:G125" si="8">C85*E85</f>
        <v>0</v>
      </c>
      <c r="H85" s="246"/>
      <c r="I85" s="246"/>
      <c r="J85" s="29"/>
      <c r="K85" s="32">
        <f t="shared" ref="K85:K125" si="9">C85*J85</f>
        <v>0</v>
      </c>
      <c r="L85" s="247"/>
      <c r="M85" s="247"/>
    </row>
    <row r="86" spans="1:13" ht="71.400000000000006" customHeight="1" x14ac:dyDescent="0.3">
      <c r="A86" s="235" t="s">
        <v>139</v>
      </c>
      <c r="B86" s="236"/>
      <c r="C86" s="22">
        <v>18</v>
      </c>
      <c r="D86" s="23" t="s">
        <v>172</v>
      </c>
      <c r="E86" s="27"/>
      <c r="F86" s="28"/>
      <c r="G86" s="36">
        <f t="shared" si="8"/>
        <v>0</v>
      </c>
      <c r="H86" s="237"/>
      <c r="I86" s="237"/>
      <c r="J86" s="30"/>
      <c r="K86" s="37">
        <f t="shared" si="9"/>
        <v>0</v>
      </c>
      <c r="L86" s="238"/>
      <c r="M86" s="238"/>
    </row>
    <row r="87" spans="1:13" ht="87.6" customHeight="1" x14ac:dyDescent="0.3">
      <c r="A87" s="242" t="s">
        <v>140</v>
      </c>
      <c r="B87" s="243"/>
      <c r="C87" s="20">
        <v>2</v>
      </c>
      <c r="D87" s="21" t="s">
        <v>172</v>
      </c>
      <c r="E87" s="25"/>
      <c r="F87" s="26"/>
      <c r="G87" s="31">
        <f t="shared" si="8"/>
        <v>0</v>
      </c>
      <c r="H87" s="246"/>
      <c r="I87" s="246"/>
      <c r="J87" s="29"/>
      <c r="K87" s="32">
        <f t="shared" si="9"/>
        <v>0</v>
      </c>
      <c r="L87" s="247"/>
      <c r="M87" s="247"/>
    </row>
    <row r="88" spans="1:13" ht="87" customHeight="1" x14ac:dyDescent="0.3">
      <c r="A88" s="235" t="s">
        <v>141</v>
      </c>
      <c r="B88" s="236"/>
      <c r="C88" s="22">
        <v>3</v>
      </c>
      <c r="D88" s="23" t="s">
        <v>172</v>
      </c>
      <c r="E88" s="27"/>
      <c r="F88" s="28"/>
      <c r="G88" s="36">
        <f t="shared" si="8"/>
        <v>0</v>
      </c>
      <c r="H88" s="237"/>
      <c r="I88" s="237"/>
      <c r="J88" s="30"/>
      <c r="K88" s="37">
        <f t="shared" si="9"/>
        <v>0</v>
      </c>
      <c r="L88" s="238"/>
      <c r="M88" s="238"/>
    </row>
    <row r="89" spans="1:13" ht="58.8" customHeight="1" x14ac:dyDescent="0.3">
      <c r="A89" s="242" t="s">
        <v>142</v>
      </c>
      <c r="B89" s="243"/>
      <c r="C89" s="20">
        <v>0.5</v>
      </c>
      <c r="D89" s="21" t="s">
        <v>173</v>
      </c>
      <c r="E89" s="25"/>
      <c r="F89" s="26"/>
      <c r="G89" s="31">
        <f t="shared" si="8"/>
        <v>0</v>
      </c>
      <c r="H89" s="246"/>
      <c r="I89" s="246"/>
      <c r="J89" s="29"/>
      <c r="K89" s="32">
        <f t="shared" si="9"/>
        <v>0</v>
      </c>
      <c r="L89" s="247"/>
      <c r="M89" s="247"/>
    </row>
    <row r="90" spans="1:13" ht="57" customHeight="1" x14ac:dyDescent="0.3">
      <c r="A90" s="235" t="s">
        <v>143</v>
      </c>
      <c r="B90" s="236"/>
      <c r="C90" s="22">
        <v>0.8</v>
      </c>
      <c r="D90" s="23" t="s">
        <v>173</v>
      </c>
      <c r="E90" s="27"/>
      <c r="F90" s="28"/>
      <c r="G90" s="36">
        <f t="shared" si="8"/>
        <v>0</v>
      </c>
      <c r="H90" s="237"/>
      <c r="I90" s="237"/>
      <c r="J90" s="30"/>
      <c r="K90" s="37">
        <f t="shared" si="9"/>
        <v>0</v>
      </c>
      <c r="L90" s="238"/>
      <c r="M90" s="238"/>
    </row>
    <row r="91" spans="1:13" ht="31.2" customHeight="1" x14ac:dyDescent="0.3">
      <c r="A91" s="251" t="s">
        <v>67</v>
      </c>
      <c r="B91" s="251"/>
      <c r="C91" s="252" t="s">
        <v>68</v>
      </c>
      <c r="D91" s="252"/>
      <c r="E91" s="18" t="s">
        <v>271</v>
      </c>
      <c r="F91" s="18" t="s">
        <v>272</v>
      </c>
      <c r="G91" s="18" t="s">
        <v>273</v>
      </c>
      <c r="H91" s="251" t="s">
        <v>69</v>
      </c>
      <c r="I91" s="251"/>
      <c r="J91" s="19" t="s">
        <v>274</v>
      </c>
      <c r="K91" s="19" t="s">
        <v>275</v>
      </c>
      <c r="L91" s="253" t="s">
        <v>70</v>
      </c>
      <c r="M91" s="253"/>
    </row>
    <row r="92" spans="1:13" ht="70.2" customHeight="1" x14ac:dyDescent="0.3">
      <c r="A92" s="242" t="s">
        <v>144</v>
      </c>
      <c r="B92" s="243"/>
      <c r="C92" s="20">
        <v>15</v>
      </c>
      <c r="D92" s="21" t="s">
        <v>174</v>
      </c>
      <c r="E92" s="25"/>
      <c r="F92" s="26"/>
      <c r="G92" s="31">
        <f t="shared" si="8"/>
        <v>0</v>
      </c>
      <c r="H92" s="246"/>
      <c r="I92" s="246"/>
      <c r="J92" s="29"/>
      <c r="K92" s="32">
        <f t="shared" si="9"/>
        <v>0</v>
      </c>
      <c r="L92" s="247"/>
      <c r="M92" s="247"/>
    </row>
    <row r="93" spans="1:13" ht="60" customHeight="1" x14ac:dyDescent="0.3">
      <c r="A93" s="235" t="s">
        <v>145</v>
      </c>
      <c r="B93" s="236"/>
      <c r="C93" s="22">
        <v>10</v>
      </c>
      <c r="D93" s="23" t="s">
        <v>174</v>
      </c>
      <c r="E93" s="27"/>
      <c r="F93" s="28"/>
      <c r="G93" s="36">
        <f t="shared" si="8"/>
        <v>0</v>
      </c>
      <c r="H93" s="237"/>
      <c r="I93" s="237"/>
      <c r="J93" s="30"/>
      <c r="K93" s="37">
        <f t="shared" si="9"/>
        <v>0</v>
      </c>
      <c r="L93" s="238"/>
      <c r="M93" s="238"/>
    </row>
    <row r="94" spans="1:13" ht="45" customHeight="1" x14ac:dyDescent="0.3">
      <c r="A94" s="242" t="s">
        <v>146</v>
      </c>
      <c r="B94" s="243"/>
      <c r="C94" s="20">
        <v>15</v>
      </c>
      <c r="D94" s="21" t="s">
        <v>175</v>
      </c>
      <c r="E94" s="25"/>
      <c r="F94" s="26"/>
      <c r="G94" s="31">
        <f t="shared" si="8"/>
        <v>0</v>
      </c>
      <c r="H94" s="246"/>
      <c r="I94" s="246"/>
      <c r="J94" s="29"/>
      <c r="K94" s="32">
        <f t="shared" si="9"/>
        <v>0</v>
      </c>
      <c r="L94" s="247"/>
      <c r="M94" s="247"/>
    </row>
    <row r="95" spans="1:13" ht="101.4" customHeight="1" x14ac:dyDescent="0.3">
      <c r="A95" s="235" t="s">
        <v>188</v>
      </c>
      <c r="B95" s="236"/>
      <c r="C95" s="22">
        <v>50</v>
      </c>
      <c r="D95" s="23" t="s">
        <v>172</v>
      </c>
      <c r="E95" s="27"/>
      <c r="F95" s="28"/>
      <c r="G95" s="36">
        <f t="shared" si="8"/>
        <v>0</v>
      </c>
      <c r="H95" s="237"/>
      <c r="I95" s="237"/>
      <c r="J95" s="30"/>
      <c r="K95" s="37">
        <f t="shared" si="9"/>
        <v>0</v>
      </c>
      <c r="L95" s="238"/>
      <c r="M95" s="238"/>
    </row>
    <row r="96" spans="1:13" ht="103.2" customHeight="1" x14ac:dyDescent="0.3">
      <c r="A96" s="242" t="s">
        <v>147</v>
      </c>
      <c r="B96" s="243"/>
      <c r="C96" s="20">
        <v>20</v>
      </c>
      <c r="D96" s="21" t="s">
        <v>172</v>
      </c>
      <c r="E96" s="25"/>
      <c r="F96" s="26"/>
      <c r="G96" s="31">
        <f t="shared" si="8"/>
        <v>0</v>
      </c>
      <c r="H96" s="246"/>
      <c r="I96" s="246"/>
      <c r="J96" s="29"/>
      <c r="K96" s="32">
        <f t="shared" si="9"/>
        <v>0</v>
      </c>
      <c r="L96" s="247"/>
      <c r="M96" s="247"/>
    </row>
    <row r="97" spans="1:13" ht="31.2" customHeight="1" x14ac:dyDescent="0.3">
      <c r="A97" s="239" t="s">
        <v>67</v>
      </c>
      <c r="B97" s="239"/>
      <c r="C97" s="240" t="s">
        <v>68</v>
      </c>
      <c r="D97" s="240"/>
      <c r="E97" s="73" t="s">
        <v>271</v>
      </c>
      <c r="F97" s="73" t="s">
        <v>272</v>
      </c>
      <c r="G97" s="73" t="s">
        <v>273</v>
      </c>
      <c r="H97" s="239" t="s">
        <v>69</v>
      </c>
      <c r="I97" s="239"/>
      <c r="J97" s="74" t="s">
        <v>274</v>
      </c>
      <c r="K97" s="74" t="s">
        <v>275</v>
      </c>
      <c r="L97" s="241" t="s">
        <v>70</v>
      </c>
      <c r="M97" s="241"/>
    </row>
    <row r="98" spans="1:13" ht="101.4" customHeight="1" x14ac:dyDescent="0.3">
      <c r="A98" s="235" t="s">
        <v>148</v>
      </c>
      <c r="B98" s="236"/>
      <c r="C98" s="22">
        <v>5</v>
      </c>
      <c r="D98" s="23" t="s">
        <v>172</v>
      </c>
      <c r="E98" s="27"/>
      <c r="F98" s="28"/>
      <c r="G98" s="36">
        <f t="shared" si="8"/>
        <v>0</v>
      </c>
      <c r="H98" s="237"/>
      <c r="I98" s="237"/>
      <c r="J98" s="30"/>
      <c r="K98" s="37">
        <f t="shared" si="9"/>
        <v>0</v>
      </c>
      <c r="L98" s="238"/>
      <c r="M98" s="238"/>
    </row>
    <row r="99" spans="1:13" ht="115.8" customHeight="1" x14ac:dyDescent="0.3">
      <c r="A99" s="242" t="s">
        <v>149</v>
      </c>
      <c r="B99" s="243"/>
      <c r="C99" s="20">
        <v>2</v>
      </c>
      <c r="D99" s="21" t="s">
        <v>172</v>
      </c>
      <c r="E99" s="25"/>
      <c r="F99" s="26"/>
      <c r="G99" s="31">
        <f t="shared" si="8"/>
        <v>0</v>
      </c>
      <c r="H99" s="246"/>
      <c r="I99" s="246"/>
      <c r="J99" s="29"/>
      <c r="K99" s="32">
        <f t="shared" si="9"/>
        <v>0</v>
      </c>
      <c r="L99" s="247"/>
      <c r="M99" s="247"/>
    </row>
    <row r="100" spans="1:13" ht="86.4" customHeight="1" x14ac:dyDescent="0.3">
      <c r="A100" s="235" t="s">
        <v>150</v>
      </c>
      <c r="B100" s="236"/>
      <c r="C100" s="22">
        <v>10</v>
      </c>
      <c r="D100" s="23" t="s">
        <v>172</v>
      </c>
      <c r="E100" s="27"/>
      <c r="F100" s="28"/>
      <c r="G100" s="36">
        <f t="shared" si="8"/>
        <v>0</v>
      </c>
      <c r="H100" s="237"/>
      <c r="I100" s="237"/>
      <c r="J100" s="30"/>
      <c r="K100" s="37">
        <f t="shared" si="9"/>
        <v>0</v>
      </c>
      <c r="L100" s="238"/>
      <c r="M100" s="238"/>
    </row>
    <row r="101" spans="1:13" ht="102" customHeight="1" x14ac:dyDescent="0.3">
      <c r="A101" s="242" t="s">
        <v>151</v>
      </c>
      <c r="B101" s="243"/>
      <c r="C101" s="20">
        <v>5</v>
      </c>
      <c r="D101" s="21" t="s">
        <v>172</v>
      </c>
      <c r="E101" s="25"/>
      <c r="F101" s="26"/>
      <c r="G101" s="31">
        <f t="shared" si="8"/>
        <v>0</v>
      </c>
      <c r="H101" s="246"/>
      <c r="I101" s="246"/>
      <c r="J101" s="29"/>
      <c r="K101" s="32">
        <f t="shared" si="9"/>
        <v>0</v>
      </c>
      <c r="L101" s="247"/>
      <c r="M101" s="247"/>
    </row>
    <row r="102" spans="1:13" ht="31.2" customHeight="1" x14ac:dyDescent="0.3">
      <c r="A102" s="239" t="s">
        <v>67</v>
      </c>
      <c r="B102" s="239"/>
      <c r="C102" s="240" t="s">
        <v>68</v>
      </c>
      <c r="D102" s="240"/>
      <c r="E102" s="73" t="s">
        <v>271</v>
      </c>
      <c r="F102" s="73" t="s">
        <v>272</v>
      </c>
      <c r="G102" s="73" t="s">
        <v>273</v>
      </c>
      <c r="H102" s="239" t="s">
        <v>69</v>
      </c>
      <c r="I102" s="239"/>
      <c r="J102" s="74" t="s">
        <v>274</v>
      </c>
      <c r="K102" s="74" t="s">
        <v>275</v>
      </c>
      <c r="L102" s="241" t="s">
        <v>70</v>
      </c>
      <c r="M102" s="241"/>
    </row>
    <row r="103" spans="1:13" ht="74.400000000000006" customHeight="1" x14ac:dyDescent="0.3">
      <c r="A103" s="235" t="s">
        <v>152</v>
      </c>
      <c r="B103" s="236"/>
      <c r="C103" s="22">
        <v>10</v>
      </c>
      <c r="D103" s="23" t="s">
        <v>176</v>
      </c>
      <c r="E103" s="27"/>
      <c r="F103" s="28"/>
      <c r="G103" s="36">
        <f t="shared" ref="G103:G123" si="10">C103*E103</f>
        <v>0</v>
      </c>
      <c r="H103" s="237"/>
      <c r="I103" s="237"/>
      <c r="J103" s="30"/>
      <c r="K103" s="37">
        <f t="shared" ref="K103:K123" si="11">C103*J103</f>
        <v>0</v>
      </c>
      <c r="L103" s="238"/>
      <c r="M103" s="238"/>
    </row>
    <row r="104" spans="1:13" ht="46.2" customHeight="1" x14ac:dyDescent="0.3">
      <c r="A104" s="242" t="s">
        <v>153</v>
      </c>
      <c r="B104" s="243"/>
      <c r="C104" s="20">
        <v>5</v>
      </c>
      <c r="D104" s="21" t="s">
        <v>177</v>
      </c>
      <c r="E104" s="25"/>
      <c r="F104" s="26"/>
      <c r="G104" s="31">
        <f t="shared" si="10"/>
        <v>0</v>
      </c>
      <c r="H104" s="246"/>
      <c r="I104" s="246"/>
      <c r="J104" s="29"/>
      <c r="K104" s="32">
        <f t="shared" si="11"/>
        <v>0</v>
      </c>
      <c r="L104" s="247"/>
      <c r="M104" s="247"/>
    </row>
    <row r="105" spans="1:13" ht="116.4" customHeight="1" x14ac:dyDescent="0.3">
      <c r="A105" s="235" t="s">
        <v>154</v>
      </c>
      <c r="B105" s="236"/>
      <c r="C105" s="22">
        <v>20</v>
      </c>
      <c r="D105" s="23" t="s">
        <v>178</v>
      </c>
      <c r="E105" s="27"/>
      <c r="F105" s="28"/>
      <c r="G105" s="36">
        <f t="shared" si="10"/>
        <v>0</v>
      </c>
      <c r="H105" s="237"/>
      <c r="I105" s="237"/>
      <c r="J105" s="30"/>
      <c r="K105" s="37">
        <f t="shared" si="11"/>
        <v>0</v>
      </c>
      <c r="L105" s="238"/>
      <c r="M105" s="238"/>
    </row>
    <row r="106" spans="1:13" ht="103.2" customHeight="1" x14ac:dyDescent="0.3">
      <c r="A106" s="242" t="s">
        <v>155</v>
      </c>
      <c r="B106" s="243"/>
      <c r="C106" s="20">
        <v>7</v>
      </c>
      <c r="D106" s="21" t="s">
        <v>178</v>
      </c>
      <c r="E106" s="25"/>
      <c r="F106" s="26"/>
      <c r="G106" s="31">
        <f t="shared" si="10"/>
        <v>0</v>
      </c>
      <c r="H106" s="246"/>
      <c r="I106" s="246"/>
      <c r="J106" s="29"/>
      <c r="K106" s="32">
        <f t="shared" si="11"/>
        <v>0</v>
      </c>
      <c r="L106" s="247"/>
      <c r="M106" s="247"/>
    </row>
    <row r="107" spans="1:13" ht="28.8" x14ac:dyDescent="0.3">
      <c r="A107" s="235" t="s">
        <v>156</v>
      </c>
      <c r="B107" s="236"/>
      <c r="C107" s="22">
        <v>3</v>
      </c>
      <c r="D107" s="23" t="s">
        <v>178</v>
      </c>
      <c r="E107" s="27"/>
      <c r="F107" s="28"/>
      <c r="G107" s="36">
        <f t="shared" si="10"/>
        <v>0</v>
      </c>
      <c r="H107" s="237"/>
      <c r="I107" s="237"/>
      <c r="J107" s="30"/>
      <c r="K107" s="37">
        <f t="shared" si="11"/>
        <v>0</v>
      </c>
      <c r="L107" s="238"/>
      <c r="M107" s="238"/>
    </row>
    <row r="108" spans="1:13" ht="46.2" customHeight="1" x14ac:dyDescent="0.3">
      <c r="A108" s="242" t="s">
        <v>157</v>
      </c>
      <c r="B108" s="243"/>
      <c r="C108" s="20">
        <v>1</v>
      </c>
      <c r="D108" s="21" t="s">
        <v>189</v>
      </c>
      <c r="E108" s="25"/>
      <c r="F108" s="26"/>
      <c r="G108" s="31">
        <f t="shared" si="10"/>
        <v>0</v>
      </c>
      <c r="H108" s="246"/>
      <c r="I108" s="246"/>
      <c r="J108" s="29"/>
      <c r="K108" s="32">
        <f t="shared" si="11"/>
        <v>0</v>
      </c>
      <c r="L108" s="247"/>
      <c r="M108" s="247"/>
    </row>
    <row r="109" spans="1:13" ht="31.2" customHeight="1" x14ac:dyDescent="0.3">
      <c r="A109" s="239" t="s">
        <v>67</v>
      </c>
      <c r="B109" s="239"/>
      <c r="C109" s="240" t="s">
        <v>68</v>
      </c>
      <c r="D109" s="240"/>
      <c r="E109" s="73" t="s">
        <v>271</v>
      </c>
      <c r="F109" s="73" t="s">
        <v>272</v>
      </c>
      <c r="G109" s="73" t="s">
        <v>273</v>
      </c>
      <c r="H109" s="239" t="s">
        <v>69</v>
      </c>
      <c r="I109" s="239"/>
      <c r="J109" s="74" t="s">
        <v>274</v>
      </c>
      <c r="K109" s="74" t="s">
        <v>275</v>
      </c>
      <c r="L109" s="241" t="s">
        <v>70</v>
      </c>
      <c r="M109" s="241"/>
    </row>
    <row r="110" spans="1:13" ht="157.80000000000001" customHeight="1" x14ac:dyDescent="0.3">
      <c r="A110" s="235" t="s">
        <v>158</v>
      </c>
      <c r="B110" s="236"/>
      <c r="C110" s="22">
        <v>10</v>
      </c>
      <c r="D110" s="23" t="s">
        <v>179</v>
      </c>
      <c r="E110" s="27"/>
      <c r="F110" s="28"/>
      <c r="G110" s="36">
        <f t="shared" si="10"/>
        <v>0</v>
      </c>
      <c r="H110" s="237"/>
      <c r="I110" s="237"/>
      <c r="J110" s="30"/>
      <c r="K110" s="37">
        <f t="shared" si="11"/>
        <v>0</v>
      </c>
      <c r="L110" s="238"/>
      <c r="M110" s="238"/>
    </row>
    <row r="111" spans="1:13" ht="57.6" x14ac:dyDescent="0.3">
      <c r="A111" s="242" t="s">
        <v>159</v>
      </c>
      <c r="B111" s="243"/>
      <c r="C111" s="20">
        <v>20</v>
      </c>
      <c r="D111" s="21" t="s">
        <v>190</v>
      </c>
      <c r="E111" s="25"/>
      <c r="F111" s="26"/>
      <c r="G111" s="31">
        <f t="shared" si="10"/>
        <v>0</v>
      </c>
      <c r="H111" s="246"/>
      <c r="I111" s="246"/>
      <c r="J111" s="29"/>
      <c r="K111" s="32">
        <f t="shared" si="11"/>
        <v>0</v>
      </c>
      <c r="L111" s="247"/>
      <c r="M111" s="247"/>
    </row>
    <row r="112" spans="1:13" ht="84.6" customHeight="1" x14ac:dyDescent="0.3">
      <c r="A112" s="235" t="s">
        <v>160</v>
      </c>
      <c r="B112" s="236"/>
      <c r="C112" s="22">
        <v>5</v>
      </c>
      <c r="D112" s="23" t="s">
        <v>176</v>
      </c>
      <c r="E112" s="27"/>
      <c r="F112" s="28"/>
      <c r="G112" s="36">
        <f t="shared" si="10"/>
        <v>0</v>
      </c>
      <c r="H112" s="237"/>
      <c r="I112" s="237"/>
      <c r="J112" s="30"/>
      <c r="K112" s="37">
        <f t="shared" si="11"/>
        <v>0</v>
      </c>
      <c r="L112" s="238"/>
      <c r="M112" s="238"/>
    </row>
    <row r="113" spans="1:13" ht="107.4" customHeight="1" x14ac:dyDescent="0.3">
      <c r="A113" s="242" t="s">
        <v>161</v>
      </c>
      <c r="B113" s="243"/>
      <c r="C113" s="20">
        <v>3</v>
      </c>
      <c r="D113" s="21" t="s">
        <v>180</v>
      </c>
      <c r="E113" s="25"/>
      <c r="F113" s="26"/>
      <c r="G113" s="31">
        <f t="shared" si="10"/>
        <v>0</v>
      </c>
      <c r="H113" s="246"/>
      <c r="I113" s="246"/>
      <c r="J113" s="29"/>
      <c r="K113" s="32">
        <f t="shared" si="11"/>
        <v>0</v>
      </c>
      <c r="L113" s="247"/>
      <c r="M113" s="247"/>
    </row>
    <row r="114" spans="1:13" ht="31.2" customHeight="1" x14ac:dyDescent="0.3">
      <c r="A114" s="239" t="s">
        <v>67</v>
      </c>
      <c r="B114" s="239"/>
      <c r="C114" s="240" t="s">
        <v>68</v>
      </c>
      <c r="D114" s="240"/>
      <c r="E114" s="73" t="s">
        <v>271</v>
      </c>
      <c r="F114" s="73" t="s">
        <v>272</v>
      </c>
      <c r="G114" s="73" t="s">
        <v>273</v>
      </c>
      <c r="H114" s="239" t="s">
        <v>69</v>
      </c>
      <c r="I114" s="239"/>
      <c r="J114" s="74" t="s">
        <v>274</v>
      </c>
      <c r="K114" s="74" t="s">
        <v>275</v>
      </c>
      <c r="L114" s="241" t="s">
        <v>70</v>
      </c>
      <c r="M114" s="241"/>
    </row>
    <row r="115" spans="1:13" ht="116.4" customHeight="1" x14ac:dyDescent="0.3">
      <c r="A115" s="235" t="s">
        <v>162</v>
      </c>
      <c r="B115" s="236"/>
      <c r="C115" s="22">
        <v>5</v>
      </c>
      <c r="D115" s="23" t="s">
        <v>181</v>
      </c>
      <c r="E115" s="27"/>
      <c r="F115" s="28"/>
      <c r="G115" s="36">
        <f t="shared" si="10"/>
        <v>0</v>
      </c>
      <c r="H115" s="237"/>
      <c r="I115" s="237"/>
      <c r="J115" s="30"/>
      <c r="K115" s="37">
        <f t="shared" si="11"/>
        <v>0</v>
      </c>
      <c r="L115" s="238"/>
      <c r="M115" s="238"/>
    </row>
    <row r="116" spans="1:13" ht="71.400000000000006" customHeight="1" x14ac:dyDescent="0.3">
      <c r="A116" s="242" t="s">
        <v>163</v>
      </c>
      <c r="B116" s="243"/>
      <c r="C116" s="20">
        <v>1</v>
      </c>
      <c r="D116" s="21" t="s">
        <v>182</v>
      </c>
      <c r="E116" s="25"/>
      <c r="F116" s="26"/>
      <c r="G116" s="31">
        <f t="shared" si="10"/>
        <v>0</v>
      </c>
      <c r="H116" s="246"/>
      <c r="I116" s="246"/>
      <c r="J116" s="29"/>
      <c r="K116" s="32">
        <f t="shared" si="11"/>
        <v>0</v>
      </c>
      <c r="L116" s="247"/>
      <c r="M116" s="247"/>
    </row>
    <row r="117" spans="1:13" ht="71.400000000000006" customHeight="1" x14ac:dyDescent="0.3">
      <c r="A117" s="235" t="s">
        <v>164</v>
      </c>
      <c r="B117" s="236"/>
      <c r="C117" s="22">
        <v>3</v>
      </c>
      <c r="D117" s="23" t="s">
        <v>179</v>
      </c>
      <c r="E117" s="27"/>
      <c r="F117" s="28"/>
      <c r="G117" s="36">
        <f t="shared" si="10"/>
        <v>0</v>
      </c>
      <c r="H117" s="237"/>
      <c r="I117" s="237"/>
      <c r="J117" s="30"/>
      <c r="K117" s="37">
        <f t="shared" si="11"/>
        <v>0</v>
      </c>
      <c r="L117" s="238"/>
      <c r="M117" s="238"/>
    </row>
    <row r="118" spans="1:13" ht="87" customHeight="1" x14ac:dyDescent="0.3">
      <c r="A118" s="242" t="s">
        <v>165</v>
      </c>
      <c r="B118" s="243"/>
      <c r="C118" s="20">
        <v>2</v>
      </c>
      <c r="D118" s="21" t="s">
        <v>179</v>
      </c>
      <c r="E118" s="25"/>
      <c r="F118" s="26"/>
      <c r="G118" s="31">
        <f t="shared" si="10"/>
        <v>0</v>
      </c>
      <c r="H118" s="246"/>
      <c r="I118" s="246"/>
      <c r="J118" s="29"/>
      <c r="K118" s="32">
        <f t="shared" si="11"/>
        <v>0</v>
      </c>
      <c r="L118" s="247"/>
      <c r="M118" s="247"/>
    </row>
    <row r="119" spans="1:13" ht="73.2" customHeight="1" x14ac:dyDescent="0.3">
      <c r="A119" s="235" t="s">
        <v>166</v>
      </c>
      <c r="B119" s="236"/>
      <c r="C119" s="22">
        <v>0.5</v>
      </c>
      <c r="D119" s="23" t="s">
        <v>183</v>
      </c>
      <c r="E119" s="27"/>
      <c r="F119" s="28"/>
      <c r="G119" s="36">
        <f t="shared" si="10"/>
        <v>0</v>
      </c>
      <c r="H119" s="237"/>
      <c r="I119" s="237"/>
      <c r="J119" s="30"/>
      <c r="K119" s="37">
        <f t="shared" si="11"/>
        <v>0</v>
      </c>
      <c r="L119" s="238"/>
      <c r="M119" s="238"/>
    </row>
    <row r="120" spans="1:13" ht="31.2" customHeight="1" x14ac:dyDescent="0.3">
      <c r="A120" s="251" t="s">
        <v>67</v>
      </c>
      <c r="B120" s="251"/>
      <c r="C120" s="252" t="s">
        <v>68</v>
      </c>
      <c r="D120" s="252"/>
      <c r="E120" s="18" t="s">
        <v>271</v>
      </c>
      <c r="F120" s="18" t="s">
        <v>272</v>
      </c>
      <c r="G120" s="18" t="s">
        <v>273</v>
      </c>
      <c r="H120" s="251" t="s">
        <v>69</v>
      </c>
      <c r="I120" s="251"/>
      <c r="J120" s="19" t="s">
        <v>274</v>
      </c>
      <c r="K120" s="19" t="s">
        <v>275</v>
      </c>
      <c r="L120" s="253" t="s">
        <v>70</v>
      </c>
      <c r="M120" s="253"/>
    </row>
    <row r="121" spans="1:13" ht="88.2" customHeight="1" x14ac:dyDescent="0.3">
      <c r="A121" s="242" t="s">
        <v>167</v>
      </c>
      <c r="B121" s="243"/>
      <c r="C121" s="20">
        <v>0.3</v>
      </c>
      <c r="D121" s="21" t="s">
        <v>183</v>
      </c>
      <c r="E121" s="25"/>
      <c r="F121" s="26"/>
      <c r="G121" s="31">
        <f t="shared" si="10"/>
        <v>0</v>
      </c>
      <c r="H121" s="246"/>
      <c r="I121" s="246"/>
      <c r="J121" s="29"/>
      <c r="K121" s="32">
        <f t="shared" si="11"/>
        <v>0</v>
      </c>
      <c r="L121" s="247"/>
      <c r="M121" s="247"/>
    </row>
    <row r="122" spans="1:13" ht="119.4" customHeight="1" x14ac:dyDescent="0.3">
      <c r="A122" s="235" t="s">
        <v>168</v>
      </c>
      <c r="B122" s="236"/>
      <c r="C122" s="22">
        <v>30</v>
      </c>
      <c r="D122" s="23" t="s">
        <v>184</v>
      </c>
      <c r="E122" s="27"/>
      <c r="F122" s="28"/>
      <c r="G122" s="36">
        <f t="shared" si="10"/>
        <v>0</v>
      </c>
      <c r="H122" s="237"/>
      <c r="I122" s="237"/>
      <c r="J122" s="30"/>
      <c r="K122" s="37">
        <f t="shared" si="11"/>
        <v>0</v>
      </c>
      <c r="L122" s="238"/>
      <c r="M122" s="238"/>
    </row>
    <row r="123" spans="1:13" ht="43.8" customHeight="1" x14ac:dyDescent="0.3">
      <c r="A123" s="242" t="s">
        <v>169</v>
      </c>
      <c r="B123" s="243"/>
      <c r="C123" s="20">
        <v>10</v>
      </c>
      <c r="D123" s="21" t="s">
        <v>185</v>
      </c>
      <c r="E123" s="25"/>
      <c r="F123" s="26"/>
      <c r="G123" s="31">
        <f t="shared" si="10"/>
        <v>0</v>
      </c>
      <c r="H123" s="246"/>
      <c r="I123" s="246"/>
      <c r="J123" s="29"/>
      <c r="K123" s="32">
        <f t="shared" si="11"/>
        <v>0</v>
      </c>
      <c r="L123" s="247"/>
      <c r="M123" s="247"/>
    </row>
    <row r="124" spans="1:13" ht="85.8" customHeight="1" x14ac:dyDescent="0.3">
      <c r="A124" s="235" t="s">
        <v>170</v>
      </c>
      <c r="B124" s="236"/>
      <c r="C124" s="22">
        <v>3</v>
      </c>
      <c r="D124" s="23" t="s">
        <v>186</v>
      </c>
      <c r="E124" s="27"/>
      <c r="F124" s="28"/>
      <c r="G124" s="36">
        <f t="shared" si="8"/>
        <v>0</v>
      </c>
      <c r="H124" s="237"/>
      <c r="I124" s="237"/>
      <c r="J124" s="30"/>
      <c r="K124" s="37">
        <f t="shared" si="9"/>
        <v>0</v>
      </c>
      <c r="L124" s="238"/>
      <c r="M124" s="238"/>
    </row>
    <row r="125" spans="1:13" ht="28.8" x14ac:dyDescent="0.3">
      <c r="A125" s="242" t="s">
        <v>171</v>
      </c>
      <c r="B125" s="243"/>
      <c r="C125" s="20">
        <v>1.5</v>
      </c>
      <c r="D125" s="21" t="s">
        <v>187</v>
      </c>
      <c r="E125" s="25"/>
      <c r="F125" s="26"/>
      <c r="G125" s="31">
        <f t="shared" si="8"/>
        <v>0</v>
      </c>
      <c r="H125" s="246"/>
      <c r="I125" s="246"/>
      <c r="J125" s="29"/>
      <c r="K125" s="32">
        <f t="shared" si="9"/>
        <v>0</v>
      </c>
      <c r="L125" s="247"/>
      <c r="M125" s="247"/>
    </row>
    <row r="126" spans="1:13" x14ac:dyDescent="0.3">
      <c r="A126" s="333" t="s">
        <v>76</v>
      </c>
      <c r="B126" s="333"/>
      <c r="C126" s="333"/>
      <c r="D126" s="333"/>
      <c r="E126" s="334" t="s">
        <v>77</v>
      </c>
      <c r="F126" s="334"/>
      <c r="G126" s="81">
        <f>SUM(G85:G125)</f>
        <v>0</v>
      </c>
      <c r="H126" s="82"/>
      <c r="I126" s="334" t="s">
        <v>78</v>
      </c>
      <c r="J126" s="334"/>
      <c r="K126" s="81">
        <f>SUM(K85:K125)</f>
        <v>0</v>
      </c>
      <c r="L126" s="82"/>
      <c r="M126" s="80"/>
    </row>
    <row r="128" spans="1:13" x14ac:dyDescent="0.3">
      <c r="A128" s="257" t="s">
        <v>291</v>
      </c>
      <c r="B128" s="257"/>
      <c r="C128" s="257"/>
      <c r="D128" s="257"/>
      <c r="E128" s="257"/>
      <c r="F128" s="257"/>
      <c r="G128" s="257"/>
      <c r="H128" s="257"/>
      <c r="I128" s="257"/>
      <c r="J128" s="257"/>
      <c r="K128" s="257"/>
      <c r="L128" s="257"/>
      <c r="M128" s="257"/>
    </row>
    <row r="129" spans="1:13" ht="31.2" customHeight="1" x14ac:dyDescent="0.3">
      <c r="A129" s="251" t="s">
        <v>67</v>
      </c>
      <c r="B129" s="251"/>
      <c r="C129" s="252" t="s">
        <v>68</v>
      </c>
      <c r="D129" s="252"/>
      <c r="E129" s="18" t="s">
        <v>271</v>
      </c>
      <c r="F129" s="18" t="s">
        <v>272</v>
      </c>
      <c r="G129" s="18" t="s">
        <v>273</v>
      </c>
      <c r="H129" s="251" t="s">
        <v>69</v>
      </c>
      <c r="I129" s="251"/>
      <c r="J129" s="19" t="s">
        <v>274</v>
      </c>
      <c r="K129" s="19" t="s">
        <v>275</v>
      </c>
      <c r="L129" s="253" t="s">
        <v>70</v>
      </c>
      <c r="M129" s="253"/>
    </row>
    <row r="130" spans="1:13" ht="101.4" customHeight="1" x14ac:dyDescent="0.3">
      <c r="A130" s="242" t="s">
        <v>191</v>
      </c>
      <c r="B130" s="243"/>
      <c r="C130" s="20">
        <v>20</v>
      </c>
      <c r="D130" s="21" t="s">
        <v>213</v>
      </c>
      <c r="E130" s="25"/>
      <c r="F130" s="26"/>
      <c r="G130" s="31">
        <f t="shared" ref="G130:G154" si="12">C130*E130</f>
        <v>0</v>
      </c>
      <c r="H130" s="246"/>
      <c r="I130" s="246"/>
      <c r="J130" s="29"/>
      <c r="K130" s="32">
        <f t="shared" ref="K130:K154" si="13">C130*J130</f>
        <v>0</v>
      </c>
      <c r="L130" s="247"/>
      <c r="M130" s="247"/>
    </row>
    <row r="131" spans="1:13" ht="146.4" customHeight="1" x14ac:dyDescent="0.3">
      <c r="A131" s="235" t="s">
        <v>192</v>
      </c>
      <c r="B131" s="236"/>
      <c r="C131" s="22">
        <v>5</v>
      </c>
      <c r="D131" s="23" t="s">
        <v>208</v>
      </c>
      <c r="E131" s="27"/>
      <c r="F131" s="28"/>
      <c r="G131" s="36">
        <f t="shared" si="12"/>
        <v>0</v>
      </c>
      <c r="H131" s="237"/>
      <c r="I131" s="237"/>
      <c r="J131" s="30"/>
      <c r="K131" s="37">
        <f t="shared" si="13"/>
        <v>0</v>
      </c>
      <c r="L131" s="238"/>
      <c r="M131" s="238"/>
    </row>
    <row r="132" spans="1:13" ht="117" customHeight="1" x14ac:dyDescent="0.3">
      <c r="A132" s="242" t="s">
        <v>193</v>
      </c>
      <c r="B132" s="243"/>
      <c r="C132" s="20">
        <v>20</v>
      </c>
      <c r="D132" s="21" t="s">
        <v>214</v>
      </c>
      <c r="E132" s="25"/>
      <c r="F132" s="26"/>
      <c r="G132" s="31">
        <f t="shared" si="12"/>
        <v>0</v>
      </c>
      <c r="H132" s="246"/>
      <c r="I132" s="246"/>
      <c r="J132" s="29"/>
      <c r="K132" s="32">
        <f t="shared" si="13"/>
        <v>0</v>
      </c>
      <c r="L132" s="247"/>
      <c r="M132" s="247"/>
    </row>
    <row r="133" spans="1:13" ht="33" customHeight="1" x14ac:dyDescent="0.3">
      <c r="A133" s="239" t="s">
        <v>67</v>
      </c>
      <c r="B133" s="239"/>
      <c r="C133" s="240" t="s">
        <v>68</v>
      </c>
      <c r="D133" s="240"/>
      <c r="E133" s="73" t="s">
        <v>271</v>
      </c>
      <c r="F133" s="73" t="s">
        <v>272</v>
      </c>
      <c r="G133" s="73" t="s">
        <v>273</v>
      </c>
      <c r="H133" s="239" t="s">
        <v>69</v>
      </c>
      <c r="I133" s="239"/>
      <c r="J133" s="74" t="s">
        <v>274</v>
      </c>
      <c r="K133" s="74" t="s">
        <v>275</v>
      </c>
      <c r="L133" s="241" t="s">
        <v>70</v>
      </c>
      <c r="M133" s="241"/>
    </row>
    <row r="134" spans="1:13" ht="104.4" customHeight="1" x14ac:dyDescent="0.3">
      <c r="A134" s="235" t="s">
        <v>194</v>
      </c>
      <c r="B134" s="236"/>
      <c r="C134" s="22">
        <v>4</v>
      </c>
      <c r="D134" s="23" t="s">
        <v>209</v>
      </c>
      <c r="E134" s="27"/>
      <c r="F134" s="28"/>
      <c r="G134" s="36">
        <f t="shared" si="12"/>
        <v>0</v>
      </c>
      <c r="H134" s="237"/>
      <c r="I134" s="237"/>
      <c r="J134" s="30"/>
      <c r="K134" s="37">
        <f t="shared" si="13"/>
        <v>0</v>
      </c>
      <c r="L134" s="238"/>
      <c r="M134" s="238"/>
    </row>
    <row r="135" spans="1:13" ht="103.8" customHeight="1" x14ac:dyDescent="0.3">
      <c r="A135" s="242" t="s">
        <v>195</v>
      </c>
      <c r="B135" s="243"/>
      <c r="C135" s="20">
        <v>5</v>
      </c>
      <c r="D135" s="21" t="s">
        <v>214</v>
      </c>
      <c r="E135" s="25"/>
      <c r="F135" s="26"/>
      <c r="G135" s="31">
        <f t="shared" si="12"/>
        <v>0</v>
      </c>
      <c r="H135" s="246"/>
      <c r="I135" s="246"/>
      <c r="J135" s="29"/>
      <c r="K135" s="32">
        <f t="shared" si="13"/>
        <v>0</v>
      </c>
      <c r="L135" s="247"/>
      <c r="M135" s="247"/>
    </row>
    <row r="136" spans="1:13" ht="97.2" customHeight="1" x14ac:dyDescent="0.3">
      <c r="A136" s="235" t="s">
        <v>196</v>
      </c>
      <c r="B136" s="236"/>
      <c r="C136" s="22">
        <v>2</v>
      </c>
      <c r="D136" s="23" t="s">
        <v>209</v>
      </c>
      <c r="E136" s="27"/>
      <c r="F136" s="28"/>
      <c r="G136" s="36">
        <f t="shared" si="12"/>
        <v>0</v>
      </c>
      <c r="H136" s="237"/>
      <c r="I136" s="237"/>
      <c r="J136" s="30"/>
      <c r="K136" s="37">
        <f t="shared" si="13"/>
        <v>0</v>
      </c>
      <c r="L136" s="238"/>
      <c r="M136" s="238"/>
    </row>
    <row r="137" spans="1:13" ht="31.2" customHeight="1" x14ac:dyDescent="0.3">
      <c r="A137" s="251" t="s">
        <v>67</v>
      </c>
      <c r="B137" s="251"/>
      <c r="C137" s="252" t="s">
        <v>68</v>
      </c>
      <c r="D137" s="252"/>
      <c r="E137" s="18" t="s">
        <v>271</v>
      </c>
      <c r="F137" s="18" t="s">
        <v>272</v>
      </c>
      <c r="G137" s="18" t="s">
        <v>273</v>
      </c>
      <c r="H137" s="251" t="s">
        <v>69</v>
      </c>
      <c r="I137" s="251"/>
      <c r="J137" s="19" t="s">
        <v>274</v>
      </c>
      <c r="K137" s="19" t="s">
        <v>275</v>
      </c>
      <c r="L137" s="253" t="s">
        <v>70</v>
      </c>
      <c r="M137" s="253"/>
    </row>
    <row r="138" spans="1:13" ht="173.4" customHeight="1" x14ac:dyDescent="0.3">
      <c r="A138" s="242" t="s">
        <v>276</v>
      </c>
      <c r="B138" s="243"/>
      <c r="C138" s="20">
        <v>0.1</v>
      </c>
      <c r="D138" s="21" t="s">
        <v>210</v>
      </c>
      <c r="E138" s="25"/>
      <c r="F138" s="26"/>
      <c r="G138" s="31">
        <f t="shared" si="12"/>
        <v>0</v>
      </c>
      <c r="H138" s="246"/>
      <c r="I138" s="246"/>
      <c r="J138" s="29"/>
      <c r="K138" s="32">
        <f t="shared" si="13"/>
        <v>0</v>
      </c>
      <c r="L138" s="247"/>
      <c r="M138" s="247"/>
    </row>
    <row r="139" spans="1:13" ht="274.8" customHeight="1" x14ac:dyDescent="0.3">
      <c r="A139" s="235" t="s">
        <v>277</v>
      </c>
      <c r="B139" s="236"/>
      <c r="C139" s="22">
        <v>0.2</v>
      </c>
      <c r="D139" s="23" t="s">
        <v>210</v>
      </c>
      <c r="E139" s="27"/>
      <c r="F139" s="28"/>
      <c r="G139" s="36">
        <f t="shared" si="12"/>
        <v>0</v>
      </c>
      <c r="H139" s="237"/>
      <c r="I139" s="237"/>
      <c r="J139" s="30"/>
      <c r="K139" s="37">
        <f t="shared" si="13"/>
        <v>0</v>
      </c>
      <c r="L139" s="238"/>
      <c r="M139" s="238"/>
    </row>
    <row r="140" spans="1:13" ht="31.2" customHeight="1" x14ac:dyDescent="0.3">
      <c r="A140" s="251" t="s">
        <v>67</v>
      </c>
      <c r="B140" s="251"/>
      <c r="C140" s="252" t="s">
        <v>68</v>
      </c>
      <c r="D140" s="252"/>
      <c r="E140" s="18" t="s">
        <v>271</v>
      </c>
      <c r="F140" s="18" t="s">
        <v>272</v>
      </c>
      <c r="G140" s="18" t="s">
        <v>273</v>
      </c>
      <c r="H140" s="251" t="s">
        <v>69</v>
      </c>
      <c r="I140" s="251"/>
      <c r="J140" s="19" t="s">
        <v>274</v>
      </c>
      <c r="K140" s="19" t="s">
        <v>275</v>
      </c>
      <c r="L140" s="253" t="s">
        <v>70</v>
      </c>
      <c r="M140" s="253"/>
    </row>
    <row r="141" spans="1:13" ht="106.8" customHeight="1" x14ac:dyDescent="0.3">
      <c r="A141" s="242" t="s">
        <v>197</v>
      </c>
      <c r="B141" s="243"/>
      <c r="C141" s="20">
        <v>5</v>
      </c>
      <c r="D141" s="21" t="s">
        <v>179</v>
      </c>
      <c r="E141" s="25"/>
      <c r="F141" s="26"/>
      <c r="G141" s="31">
        <f t="shared" si="12"/>
        <v>0</v>
      </c>
      <c r="H141" s="246"/>
      <c r="I141" s="246"/>
      <c r="J141" s="29"/>
      <c r="K141" s="32">
        <f t="shared" si="13"/>
        <v>0</v>
      </c>
      <c r="L141" s="247"/>
      <c r="M141" s="247"/>
    </row>
    <row r="142" spans="1:13" ht="109.2" customHeight="1" x14ac:dyDescent="0.3">
      <c r="A142" s="235" t="s">
        <v>198</v>
      </c>
      <c r="B142" s="236"/>
      <c r="C142" s="22">
        <v>2</v>
      </c>
      <c r="D142" s="23" t="s">
        <v>213</v>
      </c>
      <c r="E142" s="27"/>
      <c r="F142" s="28"/>
      <c r="G142" s="36">
        <f t="shared" si="12"/>
        <v>0</v>
      </c>
      <c r="H142" s="237"/>
      <c r="I142" s="237"/>
      <c r="J142" s="30"/>
      <c r="K142" s="37">
        <f t="shared" si="13"/>
        <v>0</v>
      </c>
      <c r="L142" s="238"/>
      <c r="M142" s="238"/>
    </row>
    <row r="143" spans="1:13" ht="124.8" customHeight="1" x14ac:dyDescent="0.3">
      <c r="A143" s="242" t="s">
        <v>199</v>
      </c>
      <c r="B143" s="243"/>
      <c r="C143" s="20">
        <v>1</v>
      </c>
      <c r="D143" s="21" t="s">
        <v>182</v>
      </c>
      <c r="E143" s="25"/>
      <c r="F143" s="26"/>
      <c r="G143" s="31">
        <f t="shared" si="12"/>
        <v>0</v>
      </c>
      <c r="H143" s="246"/>
      <c r="I143" s="246"/>
      <c r="J143" s="29"/>
      <c r="K143" s="32">
        <f t="shared" si="13"/>
        <v>0</v>
      </c>
      <c r="L143" s="247"/>
      <c r="M143" s="247"/>
    </row>
    <row r="144" spans="1:13" ht="33" customHeight="1" x14ac:dyDescent="0.3">
      <c r="A144" s="239" t="s">
        <v>67</v>
      </c>
      <c r="B144" s="239"/>
      <c r="C144" s="240" t="s">
        <v>68</v>
      </c>
      <c r="D144" s="240"/>
      <c r="E144" s="73" t="s">
        <v>271</v>
      </c>
      <c r="F144" s="73" t="s">
        <v>272</v>
      </c>
      <c r="G144" s="73" t="s">
        <v>273</v>
      </c>
      <c r="H144" s="239" t="s">
        <v>69</v>
      </c>
      <c r="I144" s="239"/>
      <c r="J144" s="74" t="s">
        <v>274</v>
      </c>
      <c r="K144" s="74" t="s">
        <v>275</v>
      </c>
      <c r="L144" s="241" t="s">
        <v>70</v>
      </c>
      <c r="M144" s="241"/>
    </row>
    <row r="145" spans="1:13" ht="120.6" customHeight="1" x14ac:dyDescent="0.3">
      <c r="A145" s="235" t="s">
        <v>200</v>
      </c>
      <c r="B145" s="236"/>
      <c r="C145" s="22">
        <v>1</v>
      </c>
      <c r="D145" s="23" t="s">
        <v>215</v>
      </c>
      <c r="E145" s="27"/>
      <c r="F145" s="28"/>
      <c r="G145" s="36">
        <f t="shared" si="12"/>
        <v>0</v>
      </c>
      <c r="H145" s="237"/>
      <c r="I145" s="237"/>
      <c r="J145" s="30"/>
      <c r="K145" s="37">
        <f t="shared" si="13"/>
        <v>0</v>
      </c>
      <c r="L145" s="238"/>
      <c r="M145" s="238"/>
    </row>
    <row r="146" spans="1:13" ht="144.6" customHeight="1" x14ac:dyDescent="0.3">
      <c r="A146" s="242" t="s">
        <v>201</v>
      </c>
      <c r="B146" s="243"/>
      <c r="C146" s="20">
        <v>0.5</v>
      </c>
      <c r="D146" s="21" t="s">
        <v>182</v>
      </c>
      <c r="E146" s="25"/>
      <c r="F146" s="26"/>
      <c r="G146" s="31">
        <f t="shared" si="12"/>
        <v>0</v>
      </c>
      <c r="H146" s="246"/>
      <c r="I146" s="246"/>
      <c r="J146" s="29"/>
      <c r="K146" s="32">
        <f t="shared" si="13"/>
        <v>0</v>
      </c>
      <c r="L146" s="247"/>
      <c r="M146" s="247"/>
    </row>
    <row r="147" spans="1:13" ht="108" customHeight="1" x14ac:dyDescent="0.3">
      <c r="A147" s="235" t="s">
        <v>202</v>
      </c>
      <c r="B147" s="236"/>
      <c r="C147" s="22">
        <v>0.5</v>
      </c>
      <c r="D147" s="23" t="s">
        <v>215</v>
      </c>
      <c r="E147" s="27"/>
      <c r="F147" s="28"/>
      <c r="G147" s="36">
        <f t="shared" si="12"/>
        <v>0</v>
      </c>
      <c r="H147" s="237"/>
      <c r="I147" s="237"/>
      <c r="J147" s="30"/>
      <c r="K147" s="37">
        <f t="shared" si="13"/>
        <v>0</v>
      </c>
      <c r="L147" s="238"/>
      <c r="M147" s="238"/>
    </row>
    <row r="148" spans="1:13" ht="31.2" customHeight="1" x14ac:dyDescent="0.3">
      <c r="A148" s="251" t="s">
        <v>67</v>
      </c>
      <c r="B148" s="251"/>
      <c r="C148" s="252" t="s">
        <v>68</v>
      </c>
      <c r="D148" s="252"/>
      <c r="E148" s="18" t="s">
        <v>271</v>
      </c>
      <c r="F148" s="18" t="s">
        <v>272</v>
      </c>
      <c r="G148" s="18" t="s">
        <v>273</v>
      </c>
      <c r="H148" s="251" t="s">
        <v>69</v>
      </c>
      <c r="I148" s="251"/>
      <c r="J148" s="19" t="s">
        <v>274</v>
      </c>
      <c r="K148" s="19" t="s">
        <v>275</v>
      </c>
      <c r="L148" s="253" t="s">
        <v>70</v>
      </c>
      <c r="M148" s="253"/>
    </row>
    <row r="149" spans="1:13" ht="129" customHeight="1" x14ac:dyDescent="0.3">
      <c r="A149" s="242" t="s">
        <v>203</v>
      </c>
      <c r="B149" s="243"/>
      <c r="C149" s="20">
        <v>0.25</v>
      </c>
      <c r="D149" s="21" t="s">
        <v>182</v>
      </c>
      <c r="E149" s="25"/>
      <c r="F149" s="26"/>
      <c r="G149" s="31">
        <f t="shared" si="12"/>
        <v>0</v>
      </c>
      <c r="H149" s="246"/>
      <c r="I149" s="246"/>
      <c r="J149" s="29"/>
      <c r="K149" s="32">
        <f t="shared" si="13"/>
        <v>0</v>
      </c>
      <c r="L149" s="247"/>
      <c r="M149" s="247"/>
    </row>
    <row r="150" spans="1:13" ht="117" customHeight="1" x14ac:dyDescent="0.3">
      <c r="A150" s="235" t="s">
        <v>204</v>
      </c>
      <c r="B150" s="236"/>
      <c r="C150" s="22">
        <v>0.5</v>
      </c>
      <c r="D150" s="23" t="s">
        <v>211</v>
      </c>
      <c r="E150" s="27"/>
      <c r="F150" s="28"/>
      <c r="G150" s="36">
        <f t="shared" si="12"/>
        <v>0</v>
      </c>
      <c r="H150" s="237"/>
      <c r="I150" s="237"/>
      <c r="J150" s="30"/>
      <c r="K150" s="37">
        <f t="shared" si="13"/>
        <v>0</v>
      </c>
      <c r="L150" s="238"/>
      <c r="M150" s="238"/>
    </row>
    <row r="151" spans="1:13" ht="139.19999999999999" customHeight="1" x14ac:dyDescent="0.3">
      <c r="A151" s="242" t="s">
        <v>205</v>
      </c>
      <c r="B151" s="243"/>
      <c r="C151" s="20">
        <v>0.25</v>
      </c>
      <c r="D151" s="21" t="s">
        <v>211</v>
      </c>
      <c r="E151" s="25"/>
      <c r="F151" s="26"/>
      <c r="G151" s="31">
        <f t="shared" si="12"/>
        <v>0</v>
      </c>
      <c r="H151" s="246"/>
      <c r="I151" s="246"/>
      <c r="J151" s="29"/>
      <c r="K151" s="32">
        <f t="shared" si="13"/>
        <v>0</v>
      </c>
      <c r="L151" s="247"/>
      <c r="M151" s="247"/>
    </row>
    <row r="152" spans="1:13" ht="33" customHeight="1" x14ac:dyDescent="0.3">
      <c r="A152" s="239" t="s">
        <v>67</v>
      </c>
      <c r="B152" s="239"/>
      <c r="C152" s="240" t="s">
        <v>68</v>
      </c>
      <c r="D152" s="240"/>
      <c r="E152" s="73" t="s">
        <v>271</v>
      </c>
      <c r="F152" s="73" t="s">
        <v>272</v>
      </c>
      <c r="G152" s="73" t="s">
        <v>273</v>
      </c>
      <c r="H152" s="239" t="s">
        <v>69</v>
      </c>
      <c r="I152" s="239"/>
      <c r="J152" s="74" t="s">
        <v>274</v>
      </c>
      <c r="K152" s="74" t="s">
        <v>275</v>
      </c>
      <c r="L152" s="241" t="s">
        <v>70</v>
      </c>
      <c r="M152" s="241"/>
    </row>
    <row r="153" spans="1:13" ht="130.19999999999999" customHeight="1" x14ac:dyDescent="0.3">
      <c r="A153" s="235" t="s">
        <v>206</v>
      </c>
      <c r="B153" s="236"/>
      <c r="C153" s="22">
        <v>0.1</v>
      </c>
      <c r="D153" s="23" t="s">
        <v>211</v>
      </c>
      <c r="E153" s="27"/>
      <c r="F153" s="28"/>
      <c r="G153" s="36">
        <f t="shared" si="12"/>
        <v>0</v>
      </c>
      <c r="H153" s="237"/>
      <c r="I153" s="237"/>
      <c r="J153" s="30"/>
      <c r="K153" s="37">
        <f t="shared" si="13"/>
        <v>0</v>
      </c>
      <c r="L153" s="238"/>
      <c r="M153" s="238"/>
    </row>
    <row r="154" spans="1:13" ht="99" customHeight="1" x14ac:dyDescent="0.3">
      <c r="A154" s="242" t="s">
        <v>207</v>
      </c>
      <c r="B154" s="243"/>
      <c r="C154" s="20">
        <v>0.25</v>
      </c>
      <c r="D154" s="21" t="s">
        <v>212</v>
      </c>
      <c r="E154" s="25"/>
      <c r="F154" s="26"/>
      <c r="G154" s="31">
        <f t="shared" si="12"/>
        <v>0</v>
      </c>
      <c r="H154" s="246"/>
      <c r="I154" s="246"/>
      <c r="J154" s="29"/>
      <c r="K154" s="32">
        <f t="shared" si="13"/>
        <v>0</v>
      </c>
      <c r="L154" s="247"/>
      <c r="M154" s="247"/>
    </row>
    <row r="155" spans="1:13" x14ac:dyDescent="0.3">
      <c r="A155" s="248" t="s">
        <v>76</v>
      </c>
      <c r="B155" s="248"/>
      <c r="C155" s="248"/>
      <c r="D155" s="248"/>
      <c r="E155" s="249" t="s">
        <v>77</v>
      </c>
      <c r="F155" s="249"/>
      <c r="G155" s="34">
        <f>SUM(G130:G154)</f>
        <v>0</v>
      </c>
      <c r="H155" s="35"/>
      <c r="I155" s="249" t="s">
        <v>78</v>
      </c>
      <c r="J155" s="249"/>
      <c r="K155" s="34">
        <f>SUM(K130:K154)</f>
        <v>0</v>
      </c>
      <c r="L155" s="35"/>
      <c r="M155" s="33"/>
    </row>
    <row r="157" spans="1:13" x14ac:dyDescent="0.3">
      <c r="A157" s="322" t="s">
        <v>292</v>
      </c>
      <c r="B157" s="322"/>
      <c r="C157" s="322"/>
      <c r="D157" s="322"/>
      <c r="E157" s="322"/>
      <c r="F157" s="322"/>
      <c r="G157" s="322"/>
      <c r="H157" s="322"/>
      <c r="I157" s="322"/>
      <c r="J157" s="322"/>
      <c r="K157" s="322"/>
      <c r="L157" s="322"/>
      <c r="M157" s="322"/>
    </row>
    <row r="158" spans="1:13" ht="31.2" customHeight="1" x14ac:dyDescent="0.3">
      <c r="A158" s="251" t="s">
        <v>67</v>
      </c>
      <c r="B158" s="251"/>
      <c r="C158" s="252" t="s">
        <v>68</v>
      </c>
      <c r="D158" s="252"/>
      <c r="E158" s="18" t="s">
        <v>271</v>
      </c>
      <c r="F158" s="18" t="s">
        <v>272</v>
      </c>
      <c r="G158" s="18" t="s">
        <v>273</v>
      </c>
      <c r="H158" s="251" t="s">
        <v>69</v>
      </c>
      <c r="I158" s="251"/>
      <c r="J158" s="19" t="s">
        <v>274</v>
      </c>
      <c r="K158" s="19" t="s">
        <v>275</v>
      </c>
      <c r="L158" s="253" t="s">
        <v>70</v>
      </c>
      <c r="M158" s="253"/>
    </row>
    <row r="159" spans="1:13" ht="129" customHeight="1" x14ac:dyDescent="0.3">
      <c r="A159" s="242" t="s">
        <v>216</v>
      </c>
      <c r="B159" s="243"/>
      <c r="C159" s="20">
        <v>20</v>
      </c>
      <c r="D159" s="21" t="s">
        <v>213</v>
      </c>
      <c r="E159" s="25"/>
      <c r="F159" s="26"/>
      <c r="G159" s="31">
        <f t="shared" ref="G159:G167" si="14">C159*E159</f>
        <v>0</v>
      </c>
      <c r="H159" s="246"/>
      <c r="I159" s="246"/>
      <c r="J159" s="29"/>
      <c r="K159" s="32">
        <f t="shared" ref="K159:K167" si="15">C159*J159</f>
        <v>0</v>
      </c>
      <c r="L159" s="247"/>
      <c r="M159" s="247"/>
    </row>
    <row r="160" spans="1:13" ht="33" customHeight="1" x14ac:dyDescent="0.3">
      <c r="A160" s="239" t="s">
        <v>67</v>
      </c>
      <c r="B160" s="239"/>
      <c r="C160" s="240" t="s">
        <v>68</v>
      </c>
      <c r="D160" s="240"/>
      <c r="E160" s="73" t="s">
        <v>271</v>
      </c>
      <c r="F160" s="73" t="s">
        <v>272</v>
      </c>
      <c r="G160" s="73" t="s">
        <v>273</v>
      </c>
      <c r="H160" s="239" t="s">
        <v>69</v>
      </c>
      <c r="I160" s="239"/>
      <c r="J160" s="74" t="s">
        <v>274</v>
      </c>
      <c r="K160" s="74" t="s">
        <v>275</v>
      </c>
      <c r="L160" s="241" t="s">
        <v>70</v>
      </c>
      <c r="M160" s="241"/>
    </row>
    <row r="161" spans="1:13" ht="129" customHeight="1" x14ac:dyDescent="0.3">
      <c r="A161" s="235" t="s">
        <v>217</v>
      </c>
      <c r="B161" s="236"/>
      <c r="C161" s="22">
        <v>5</v>
      </c>
      <c r="D161" s="23" t="s">
        <v>208</v>
      </c>
      <c r="E161" s="27"/>
      <c r="F161" s="28"/>
      <c r="G161" s="36">
        <f t="shared" si="14"/>
        <v>0</v>
      </c>
      <c r="H161" s="237"/>
      <c r="I161" s="237"/>
      <c r="J161" s="30"/>
      <c r="K161" s="37">
        <f t="shared" si="15"/>
        <v>0</v>
      </c>
      <c r="L161" s="238"/>
      <c r="M161" s="238"/>
    </row>
    <row r="162" spans="1:13" ht="102" customHeight="1" x14ac:dyDescent="0.3">
      <c r="A162" s="242" t="s">
        <v>218</v>
      </c>
      <c r="B162" s="243"/>
      <c r="C162" s="20">
        <v>10</v>
      </c>
      <c r="D162" s="21" t="s">
        <v>213</v>
      </c>
      <c r="E162" s="25"/>
      <c r="F162" s="26"/>
      <c r="G162" s="31">
        <f t="shared" si="14"/>
        <v>0</v>
      </c>
      <c r="H162" s="246"/>
      <c r="I162" s="246"/>
      <c r="J162" s="29"/>
      <c r="K162" s="32">
        <f t="shared" si="15"/>
        <v>0</v>
      </c>
      <c r="L162" s="247"/>
      <c r="M162" s="247"/>
    </row>
    <row r="163" spans="1:13" ht="102" customHeight="1" x14ac:dyDescent="0.3">
      <c r="A163" s="235" t="s">
        <v>219</v>
      </c>
      <c r="B163" s="236"/>
      <c r="C163" s="22">
        <v>4</v>
      </c>
      <c r="D163" s="23" t="s">
        <v>208</v>
      </c>
      <c r="E163" s="27"/>
      <c r="F163" s="28"/>
      <c r="G163" s="36">
        <f t="shared" si="14"/>
        <v>0</v>
      </c>
      <c r="H163" s="237"/>
      <c r="I163" s="237"/>
      <c r="J163" s="30"/>
      <c r="K163" s="37">
        <f t="shared" si="15"/>
        <v>0</v>
      </c>
      <c r="L163" s="238"/>
      <c r="M163" s="238"/>
    </row>
    <row r="164" spans="1:13" ht="115.2" customHeight="1" x14ac:dyDescent="0.3">
      <c r="A164" s="242" t="s">
        <v>220</v>
      </c>
      <c r="B164" s="243"/>
      <c r="C164" s="20">
        <v>2</v>
      </c>
      <c r="D164" s="21" t="s">
        <v>213</v>
      </c>
      <c r="E164" s="25"/>
      <c r="F164" s="26"/>
      <c r="G164" s="31">
        <f t="shared" si="14"/>
        <v>0</v>
      </c>
      <c r="H164" s="246"/>
      <c r="I164" s="246"/>
      <c r="J164" s="29"/>
      <c r="K164" s="32">
        <f t="shared" si="15"/>
        <v>0</v>
      </c>
      <c r="L164" s="247"/>
      <c r="M164" s="247"/>
    </row>
    <row r="165" spans="1:13" ht="33" customHeight="1" x14ac:dyDescent="0.3">
      <c r="A165" s="239" t="s">
        <v>67</v>
      </c>
      <c r="B165" s="239"/>
      <c r="C165" s="240" t="s">
        <v>68</v>
      </c>
      <c r="D165" s="240"/>
      <c r="E165" s="73" t="s">
        <v>271</v>
      </c>
      <c r="F165" s="73" t="s">
        <v>272</v>
      </c>
      <c r="G165" s="73" t="s">
        <v>273</v>
      </c>
      <c r="H165" s="239" t="s">
        <v>69</v>
      </c>
      <c r="I165" s="239"/>
      <c r="J165" s="74" t="s">
        <v>274</v>
      </c>
      <c r="K165" s="74" t="s">
        <v>275</v>
      </c>
      <c r="L165" s="241" t="s">
        <v>70</v>
      </c>
      <c r="M165" s="241"/>
    </row>
    <row r="166" spans="1:13" ht="115.2" customHeight="1" x14ac:dyDescent="0.3">
      <c r="A166" s="235" t="s">
        <v>221</v>
      </c>
      <c r="B166" s="236"/>
      <c r="C166" s="22">
        <v>0.5</v>
      </c>
      <c r="D166" s="23" t="s">
        <v>182</v>
      </c>
      <c r="E166" s="27"/>
      <c r="F166" s="28"/>
      <c r="G166" s="36">
        <f t="shared" si="14"/>
        <v>0</v>
      </c>
      <c r="H166" s="237"/>
      <c r="I166" s="237"/>
      <c r="J166" s="30"/>
      <c r="K166" s="37">
        <f t="shared" si="15"/>
        <v>0</v>
      </c>
      <c r="L166" s="238"/>
      <c r="M166" s="238"/>
    </row>
    <row r="167" spans="1:13" ht="46.2" customHeight="1" x14ac:dyDescent="0.3">
      <c r="A167" s="242" t="s">
        <v>222</v>
      </c>
      <c r="B167" s="243"/>
      <c r="C167" s="20">
        <v>10</v>
      </c>
      <c r="D167" s="21" t="s">
        <v>223</v>
      </c>
      <c r="E167" s="25"/>
      <c r="F167" s="26"/>
      <c r="G167" s="31">
        <f t="shared" si="14"/>
        <v>0</v>
      </c>
      <c r="H167" s="246"/>
      <c r="I167" s="246"/>
      <c r="J167" s="29"/>
      <c r="K167" s="32">
        <f t="shared" si="15"/>
        <v>0</v>
      </c>
      <c r="L167" s="247"/>
      <c r="M167" s="247"/>
    </row>
    <row r="168" spans="1:13" x14ac:dyDescent="0.3">
      <c r="A168" s="333" t="s">
        <v>76</v>
      </c>
      <c r="B168" s="333"/>
      <c r="C168" s="333"/>
      <c r="D168" s="333"/>
      <c r="E168" s="334" t="s">
        <v>77</v>
      </c>
      <c r="F168" s="334"/>
      <c r="G168" s="81">
        <f>SUM(G159:G167)</f>
        <v>0</v>
      </c>
      <c r="H168" s="82"/>
      <c r="I168" s="334" t="s">
        <v>78</v>
      </c>
      <c r="J168" s="334"/>
      <c r="K168" s="81">
        <f>SUM(K159:K167)</f>
        <v>0</v>
      </c>
      <c r="L168" s="82"/>
      <c r="M168" s="80"/>
    </row>
    <row r="170" spans="1:13" ht="32.4" customHeight="1" x14ac:dyDescent="0.3">
      <c r="A170" s="257" t="s">
        <v>293</v>
      </c>
      <c r="B170" s="257"/>
      <c r="C170" s="257"/>
      <c r="D170" s="257"/>
      <c r="E170" s="257"/>
      <c r="F170" s="257"/>
      <c r="G170" s="257"/>
      <c r="H170" s="257"/>
      <c r="I170" s="257"/>
      <c r="J170" s="257"/>
      <c r="K170" s="257"/>
      <c r="L170" s="257"/>
      <c r="M170" s="257"/>
    </row>
    <row r="171" spans="1:13" ht="31.2" customHeight="1" x14ac:dyDescent="0.3">
      <c r="A171" s="251" t="s">
        <v>67</v>
      </c>
      <c r="B171" s="251"/>
      <c r="C171" s="252" t="s">
        <v>68</v>
      </c>
      <c r="D171" s="252"/>
      <c r="E171" s="18" t="s">
        <v>271</v>
      </c>
      <c r="F171" s="18" t="s">
        <v>272</v>
      </c>
      <c r="G171" s="18" t="s">
        <v>273</v>
      </c>
      <c r="H171" s="251" t="s">
        <v>69</v>
      </c>
      <c r="I171" s="251"/>
      <c r="J171" s="19" t="s">
        <v>274</v>
      </c>
      <c r="K171" s="19" t="s">
        <v>275</v>
      </c>
      <c r="L171" s="253" t="s">
        <v>70</v>
      </c>
      <c r="M171" s="253"/>
    </row>
    <row r="172" spans="1:13" ht="86.4" x14ac:dyDescent="0.3">
      <c r="A172" s="242" t="s">
        <v>224</v>
      </c>
      <c r="B172" s="243"/>
      <c r="C172" s="53">
        <f t="shared" ref="C172:C173" si="16">1/24</f>
        <v>4.1666666666666664E-2</v>
      </c>
      <c r="D172" s="21" t="s">
        <v>265</v>
      </c>
      <c r="E172" s="25"/>
      <c r="F172" s="26"/>
      <c r="G172" s="31">
        <f>(C172*$G$14)*E172</f>
        <v>0</v>
      </c>
      <c r="H172" s="246"/>
      <c r="I172" s="246"/>
      <c r="J172" s="29"/>
      <c r="K172" s="32">
        <f>(C172*$G$14)*J172</f>
        <v>0</v>
      </c>
      <c r="L172" s="247"/>
      <c r="M172" s="247"/>
    </row>
    <row r="173" spans="1:13" ht="86.4" x14ac:dyDescent="0.3">
      <c r="A173" s="235" t="s">
        <v>225</v>
      </c>
      <c r="B173" s="236"/>
      <c r="C173" s="54">
        <f t="shared" si="16"/>
        <v>4.1666666666666664E-2</v>
      </c>
      <c r="D173" s="23" t="s">
        <v>265</v>
      </c>
      <c r="E173" s="27"/>
      <c r="F173" s="28"/>
      <c r="G173" s="36">
        <f>(C173*$G$14)*E173</f>
        <v>0</v>
      </c>
      <c r="H173" s="237"/>
      <c r="I173" s="237"/>
      <c r="J173" s="30"/>
      <c r="K173" s="37">
        <f>(C173*$G$14)*J173</f>
        <v>0</v>
      </c>
      <c r="L173" s="238"/>
      <c r="M173" s="238"/>
    </row>
    <row r="174" spans="1:13" ht="31.2" customHeight="1" x14ac:dyDescent="0.3">
      <c r="A174" s="251" t="s">
        <v>67</v>
      </c>
      <c r="B174" s="251"/>
      <c r="C174" s="252" t="s">
        <v>68</v>
      </c>
      <c r="D174" s="252"/>
      <c r="E174" s="18" t="s">
        <v>271</v>
      </c>
      <c r="F174" s="18" t="s">
        <v>272</v>
      </c>
      <c r="G174" s="18" t="s">
        <v>273</v>
      </c>
      <c r="H174" s="251" t="s">
        <v>69</v>
      </c>
      <c r="I174" s="251"/>
      <c r="J174" s="19" t="s">
        <v>274</v>
      </c>
      <c r="K174" s="19" t="s">
        <v>275</v>
      </c>
      <c r="L174" s="253" t="s">
        <v>70</v>
      </c>
      <c r="M174" s="253"/>
    </row>
    <row r="175" spans="1:13" ht="86.4" x14ac:dyDescent="0.3">
      <c r="A175" s="242" t="s">
        <v>226</v>
      </c>
      <c r="B175" s="243"/>
      <c r="C175" s="53">
        <f t="shared" ref="C175:C176" si="17">1/24</f>
        <v>4.1666666666666664E-2</v>
      </c>
      <c r="D175" s="21" t="s">
        <v>265</v>
      </c>
      <c r="E175" s="25"/>
      <c r="F175" s="26"/>
      <c r="G175" s="31">
        <f>(C175*$G$14)*E175</f>
        <v>0</v>
      </c>
      <c r="H175" s="246"/>
      <c r="I175" s="246"/>
      <c r="J175" s="29"/>
      <c r="K175" s="32">
        <f>(C175*$G$14)*J175</f>
        <v>0</v>
      </c>
      <c r="L175" s="247"/>
      <c r="M175" s="247"/>
    </row>
    <row r="176" spans="1:13" ht="86.4" x14ac:dyDescent="0.3">
      <c r="A176" s="235" t="s">
        <v>227</v>
      </c>
      <c r="B176" s="236"/>
      <c r="C176" s="54">
        <f t="shared" si="17"/>
        <v>4.1666666666666664E-2</v>
      </c>
      <c r="D176" s="23" t="s">
        <v>265</v>
      </c>
      <c r="E176" s="27"/>
      <c r="F176" s="28"/>
      <c r="G176" s="36">
        <f>(C176*$G$14)*E176</f>
        <v>0</v>
      </c>
      <c r="H176" s="237"/>
      <c r="I176" s="237"/>
      <c r="J176" s="30"/>
      <c r="K176" s="37">
        <f>(C176*$G$14)*J176</f>
        <v>0</v>
      </c>
      <c r="L176" s="238"/>
      <c r="M176" s="238"/>
    </row>
    <row r="177" spans="1:13" ht="86.4" x14ac:dyDescent="0.3">
      <c r="A177" s="242" t="s">
        <v>228</v>
      </c>
      <c r="B177" s="243"/>
      <c r="C177" s="53">
        <f>1/24</f>
        <v>4.1666666666666664E-2</v>
      </c>
      <c r="D177" s="21" t="s">
        <v>265</v>
      </c>
      <c r="E177" s="25"/>
      <c r="F177" s="26"/>
      <c r="G177" s="31">
        <f>(C177*$G$14)*E177</f>
        <v>0</v>
      </c>
      <c r="H177" s="246"/>
      <c r="I177" s="246"/>
      <c r="J177" s="29"/>
      <c r="K177" s="32">
        <f>(C177*$G$14)*J177</f>
        <v>0</v>
      </c>
      <c r="L177" s="247"/>
      <c r="M177" s="247"/>
    </row>
    <row r="178" spans="1:13" ht="86.4" x14ac:dyDescent="0.3">
      <c r="A178" s="235" t="s">
        <v>229</v>
      </c>
      <c r="B178" s="236"/>
      <c r="C178" s="54">
        <f t="shared" ref="C178:C179" si="18">1/25</f>
        <v>0.04</v>
      </c>
      <c r="D178" s="23" t="s">
        <v>265</v>
      </c>
      <c r="E178" s="27"/>
      <c r="F178" s="28"/>
      <c r="G178" s="36">
        <f>(C178*$G$14)*E178</f>
        <v>0</v>
      </c>
      <c r="H178" s="237"/>
      <c r="I178" s="237"/>
      <c r="J178" s="30"/>
      <c r="K178" s="37">
        <f>(C178*$G$14)*J178</f>
        <v>0</v>
      </c>
      <c r="L178" s="238"/>
      <c r="M178" s="238"/>
    </row>
    <row r="179" spans="1:13" ht="86.4" x14ac:dyDescent="0.3">
      <c r="A179" s="242" t="s">
        <v>230</v>
      </c>
      <c r="B179" s="243"/>
      <c r="C179" s="53">
        <f t="shared" si="18"/>
        <v>0.04</v>
      </c>
      <c r="D179" s="21" t="s">
        <v>265</v>
      </c>
      <c r="E179" s="25"/>
      <c r="F179" s="26"/>
      <c r="G179" s="31">
        <f>(C179*$G$14)*E179</f>
        <v>0</v>
      </c>
      <c r="H179" s="246"/>
      <c r="I179" s="246"/>
      <c r="J179" s="29"/>
      <c r="K179" s="32">
        <f>(C179*$G$14)*J179</f>
        <v>0</v>
      </c>
      <c r="L179" s="247"/>
      <c r="M179" s="247"/>
    </row>
    <row r="180" spans="1:13" ht="33" customHeight="1" x14ac:dyDescent="0.3">
      <c r="A180" s="239" t="s">
        <v>67</v>
      </c>
      <c r="B180" s="239"/>
      <c r="C180" s="240" t="s">
        <v>68</v>
      </c>
      <c r="D180" s="240"/>
      <c r="E180" s="73" t="s">
        <v>271</v>
      </c>
      <c r="F180" s="73" t="s">
        <v>272</v>
      </c>
      <c r="G180" s="73" t="s">
        <v>273</v>
      </c>
      <c r="H180" s="239" t="s">
        <v>69</v>
      </c>
      <c r="I180" s="239"/>
      <c r="J180" s="74" t="s">
        <v>274</v>
      </c>
      <c r="K180" s="74" t="s">
        <v>275</v>
      </c>
      <c r="L180" s="241" t="s">
        <v>70</v>
      </c>
      <c r="M180" s="241"/>
    </row>
    <row r="181" spans="1:13" ht="86.4" x14ac:dyDescent="0.3">
      <c r="A181" s="235" t="s">
        <v>231</v>
      </c>
      <c r="B181" s="236"/>
      <c r="C181" s="54">
        <f>1/24</f>
        <v>4.1666666666666664E-2</v>
      </c>
      <c r="D181" s="23" t="s">
        <v>265</v>
      </c>
      <c r="E181" s="27"/>
      <c r="F181" s="28"/>
      <c r="G181" s="36">
        <f>(C181*$G$14)*E181</f>
        <v>0</v>
      </c>
      <c r="H181" s="237"/>
      <c r="I181" s="237"/>
      <c r="J181" s="30"/>
      <c r="K181" s="37">
        <f>(C181*$G$14)*J181</f>
        <v>0</v>
      </c>
      <c r="L181" s="238"/>
      <c r="M181" s="238"/>
    </row>
    <row r="182" spans="1:13" ht="86.4" x14ac:dyDescent="0.3">
      <c r="A182" s="242" t="s">
        <v>232</v>
      </c>
      <c r="B182" s="243"/>
      <c r="C182" s="53">
        <f>1/25</f>
        <v>0.04</v>
      </c>
      <c r="D182" s="21" t="s">
        <v>265</v>
      </c>
      <c r="E182" s="25"/>
      <c r="F182" s="26"/>
      <c r="G182" s="31">
        <f>(C182*$G$14)*E182</f>
        <v>0</v>
      </c>
      <c r="H182" s="246"/>
      <c r="I182" s="246"/>
      <c r="J182" s="29"/>
      <c r="K182" s="32">
        <f>(C182*$G$14)*J182</f>
        <v>0</v>
      </c>
      <c r="L182" s="247"/>
      <c r="M182" s="247"/>
    </row>
    <row r="183" spans="1:13" ht="132" customHeight="1" x14ac:dyDescent="0.3">
      <c r="A183" s="235" t="s">
        <v>233</v>
      </c>
      <c r="B183" s="236"/>
      <c r="C183" s="54">
        <f>1/24</f>
        <v>4.1666666666666664E-2</v>
      </c>
      <c r="D183" s="23" t="s">
        <v>266</v>
      </c>
      <c r="E183" s="27"/>
      <c r="F183" s="28"/>
      <c r="G183" s="36">
        <f>(C183*$G$14)*E183</f>
        <v>0</v>
      </c>
      <c r="H183" s="237"/>
      <c r="I183" s="237"/>
      <c r="J183" s="30"/>
      <c r="K183" s="37">
        <f>(C183*$G$14)*J183</f>
        <v>0</v>
      </c>
      <c r="L183" s="238"/>
      <c r="M183" s="238"/>
    </row>
    <row r="184" spans="1:13" ht="86.4" x14ac:dyDescent="0.3">
      <c r="A184" s="242" t="s">
        <v>234</v>
      </c>
      <c r="B184" s="243"/>
      <c r="C184" s="53">
        <f>1/28</f>
        <v>3.5714285714285712E-2</v>
      </c>
      <c r="D184" s="21" t="s">
        <v>265</v>
      </c>
      <c r="E184" s="25"/>
      <c r="F184" s="26"/>
      <c r="G184" s="31">
        <f>(C184*$G$14)*E184</f>
        <v>0</v>
      </c>
      <c r="H184" s="246"/>
      <c r="I184" s="246"/>
      <c r="J184" s="29"/>
      <c r="K184" s="32">
        <f>(C184*$G$14)*J184</f>
        <v>0</v>
      </c>
      <c r="L184" s="247"/>
      <c r="M184" s="247"/>
    </row>
    <row r="185" spans="1:13" ht="33" customHeight="1" x14ac:dyDescent="0.3">
      <c r="A185" s="239" t="s">
        <v>67</v>
      </c>
      <c r="B185" s="239"/>
      <c r="C185" s="240" t="s">
        <v>68</v>
      </c>
      <c r="D185" s="240"/>
      <c r="E185" s="73" t="s">
        <v>271</v>
      </c>
      <c r="F185" s="73" t="s">
        <v>272</v>
      </c>
      <c r="G185" s="73" t="s">
        <v>273</v>
      </c>
      <c r="H185" s="239" t="s">
        <v>69</v>
      </c>
      <c r="I185" s="239"/>
      <c r="J185" s="74" t="s">
        <v>274</v>
      </c>
      <c r="K185" s="74" t="s">
        <v>275</v>
      </c>
      <c r="L185" s="241" t="s">
        <v>70</v>
      </c>
      <c r="M185" s="241"/>
    </row>
    <row r="186" spans="1:13" ht="86.4" x14ac:dyDescent="0.3">
      <c r="A186" s="235" t="s">
        <v>235</v>
      </c>
      <c r="B186" s="236"/>
      <c r="C186" s="54">
        <f t="shared" ref="C186:C188" si="19">1/28</f>
        <v>3.5714285714285712E-2</v>
      </c>
      <c r="D186" s="23" t="s">
        <v>265</v>
      </c>
      <c r="E186" s="27"/>
      <c r="F186" s="28"/>
      <c r="G186" s="36">
        <f>(C186*$G$14)*E186</f>
        <v>0</v>
      </c>
      <c r="H186" s="237"/>
      <c r="I186" s="237"/>
      <c r="J186" s="30"/>
      <c r="K186" s="37">
        <f>(C186*$G$14)*J186</f>
        <v>0</v>
      </c>
      <c r="L186" s="238"/>
      <c r="M186" s="238"/>
    </row>
    <row r="187" spans="1:13" ht="86.4" x14ac:dyDescent="0.3">
      <c r="A187" s="242" t="s">
        <v>236</v>
      </c>
      <c r="B187" s="243"/>
      <c r="C187" s="53">
        <f t="shared" si="19"/>
        <v>3.5714285714285712E-2</v>
      </c>
      <c r="D187" s="21" t="s">
        <v>265</v>
      </c>
      <c r="E187" s="25"/>
      <c r="F187" s="26"/>
      <c r="G187" s="31">
        <f>(C187*$G$14)*E187</f>
        <v>0</v>
      </c>
      <c r="H187" s="246"/>
      <c r="I187" s="246"/>
      <c r="J187" s="29"/>
      <c r="K187" s="32">
        <f>(C187*$G$14)*J187</f>
        <v>0</v>
      </c>
      <c r="L187" s="247"/>
      <c r="M187" s="247"/>
    </row>
    <row r="188" spans="1:13" ht="86.4" x14ac:dyDescent="0.3">
      <c r="A188" s="235" t="s">
        <v>237</v>
      </c>
      <c r="B188" s="236"/>
      <c r="C188" s="54">
        <f t="shared" si="19"/>
        <v>3.5714285714285712E-2</v>
      </c>
      <c r="D188" s="23" t="s">
        <v>265</v>
      </c>
      <c r="E188" s="27"/>
      <c r="F188" s="28"/>
      <c r="G188" s="36">
        <f>(C188*$G$14)*E188</f>
        <v>0</v>
      </c>
      <c r="H188" s="237"/>
      <c r="I188" s="237"/>
      <c r="J188" s="30"/>
      <c r="K188" s="37">
        <f>(C188*$G$14)*J188</f>
        <v>0</v>
      </c>
      <c r="L188" s="238"/>
      <c r="M188" s="238"/>
    </row>
    <row r="189" spans="1:13" ht="86.4" x14ac:dyDescent="0.3">
      <c r="A189" s="242" t="s">
        <v>238</v>
      </c>
      <c r="B189" s="243"/>
      <c r="C189" s="53">
        <f>1/28</f>
        <v>3.5714285714285712E-2</v>
      </c>
      <c r="D189" s="21" t="s">
        <v>267</v>
      </c>
      <c r="E189" s="25"/>
      <c r="F189" s="26"/>
      <c r="G189" s="31">
        <f>(C189*$G$14)*E189</f>
        <v>0</v>
      </c>
      <c r="H189" s="246"/>
      <c r="I189" s="246"/>
      <c r="J189" s="29"/>
      <c r="K189" s="32">
        <f>(C189*$G$14)*J189</f>
        <v>0</v>
      </c>
      <c r="L189" s="247"/>
      <c r="M189" s="247"/>
    </row>
    <row r="190" spans="1:13" ht="86.4" x14ac:dyDescent="0.3">
      <c r="A190" s="235" t="s">
        <v>239</v>
      </c>
      <c r="B190" s="236"/>
      <c r="C190" s="54">
        <f>1/32</f>
        <v>3.125E-2</v>
      </c>
      <c r="D190" s="23" t="s">
        <v>265</v>
      </c>
      <c r="E190" s="27"/>
      <c r="F190" s="28"/>
      <c r="G190" s="36">
        <f>(C190*$G$14)*E190</f>
        <v>0</v>
      </c>
      <c r="H190" s="237"/>
      <c r="I190" s="237"/>
      <c r="J190" s="30"/>
      <c r="K190" s="37">
        <f>(C190*$G$14)*J190</f>
        <v>0</v>
      </c>
      <c r="L190" s="238"/>
      <c r="M190" s="238"/>
    </row>
    <row r="191" spans="1:13" ht="31.2" customHeight="1" x14ac:dyDescent="0.3">
      <c r="A191" s="251" t="s">
        <v>67</v>
      </c>
      <c r="B191" s="251"/>
      <c r="C191" s="252" t="s">
        <v>68</v>
      </c>
      <c r="D191" s="252"/>
      <c r="E191" s="18" t="s">
        <v>271</v>
      </c>
      <c r="F191" s="18" t="s">
        <v>272</v>
      </c>
      <c r="G191" s="18" t="s">
        <v>273</v>
      </c>
      <c r="H191" s="251" t="s">
        <v>69</v>
      </c>
      <c r="I191" s="251"/>
      <c r="J191" s="19" t="s">
        <v>274</v>
      </c>
      <c r="K191" s="19" t="s">
        <v>275</v>
      </c>
      <c r="L191" s="253" t="s">
        <v>70</v>
      </c>
      <c r="M191" s="253"/>
    </row>
    <row r="192" spans="1:13" ht="86.4" x14ac:dyDescent="0.3">
      <c r="A192" s="242" t="s">
        <v>240</v>
      </c>
      <c r="B192" s="243"/>
      <c r="C192" s="53">
        <f t="shared" ref="C192:C193" si="20">1/32</f>
        <v>3.125E-2</v>
      </c>
      <c r="D192" s="21" t="s">
        <v>265</v>
      </c>
      <c r="E192" s="25"/>
      <c r="F192" s="26"/>
      <c r="G192" s="31">
        <f>(C192*$G$14)*E192</f>
        <v>0</v>
      </c>
      <c r="H192" s="246"/>
      <c r="I192" s="246"/>
      <c r="J192" s="29"/>
      <c r="K192" s="32">
        <f>(C192*$G$14)*J192</f>
        <v>0</v>
      </c>
      <c r="L192" s="247"/>
      <c r="M192" s="247"/>
    </row>
    <row r="193" spans="1:13" ht="147" customHeight="1" x14ac:dyDescent="0.3">
      <c r="A193" s="235" t="s">
        <v>241</v>
      </c>
      <c r="B193" s="236"/>
      <c r="C193" s="54">
        <f t="shared" si="20"/>
        <v>3.125E-2</v>
      </c>
      <c r="D193" s="23" t="s">
        <v>268</v>
      </c>
      <c r="E193" s="27"/>
      <c r="F193" s="28"/>
      <c r="G193" s="36">
        <f>(C193*$G$14)*E193</f>
        <v>0</v>
      </c>
      <c r="H193" s="237"/>
      <c r="I193" s="237"/>
      <c r="J193" s="30"/>
      <c r="K193" s="37">
        <f>(C193*$G$14)*J193</f>
        <v>0</v>
      </c>
      <c r="L193" s="238"/>
      <c r="M193" s="238"/>
    </row>
    <row r="194" spans="1:13" ht="100.2" customHeight="1" x14ac:dyDescent="0.3">
      <c r="A194" s="242" t="s">
        <v>242</v>
      </c>
      <c r="B194" s="243"/>
      <c r="C194" s="53">
        <f>1/32</f>
        <v>3.125E-2</v>
      </c>
      <c r="D194" s="21" t="s">
        <v>267</v>
      </c>
      <c r="E194" s="25"/>
      <c r="F194" s="26"/>
      <c r="G194" s="31">
        <f>(C194*$G$14)*E194</f>
        <v>0</v>
      </c>
      <c r="H194" s="246"/>
      <c r="I194" s="246"/>
      <c r="J194" s="29"/>
      <c r="K194" s="32">
        <f>(C194*$G$14)*J194</f>
        <v>0</v>
      </c>
      <c r="L194" s="247"/>
      <c r="M194" s="247"/>
    </row>
    <row r="195" spans="1:13" x14ac:dyDescent="0.3">
      <c r="A195" s="248" t="s">
        <v>76</v>
      </c>
      <c r="B195" s="248"/>
      <c r="C195" s="248"/>
      <c r="D195" s="248"/>
      <c r="E195" s="249" t="s">
        <v>77</v>
      </c>
      <c r="F195" s="249"/>
      <c r="G195" s="34">
        <f>SUM(G172:G194)</f>
        <v>0</v>
      </c>
      <c r="H195" s="35"/>
      <c r="I195" s="249" t="s">
        <v>78</v>
      </c>
      <c r="J195" s="249"/>
      <c r="K195" s="34">
        <f>SUM(K172:K194)</f>
        <v>0</v>
      </c>
      <c r="L195" s="35"/>
      <c r="M195" s="33"/>
    </row>
    <row r="197" spans="1:13" ht="31.2" customHeight="1" x14ac:dyDescent="0.3">
      <c r="A197" s="322" t="s">
        <v>294</v>
      </c>
      <c r="B197" s="322"/>
      <c r="C197" s="322"/>
      <c r="D197" s="322"/>
      <c r="E197" s="322"/>
      <c r="F197" s="322"/>
      <c r="G197" s="322"/>
      <c r="H197" s="322"/>
      <c r="I197" s="322"/>
      <c r="J197" s="322"/>
      <c r="K197" s="322"/>
      <c r="L197" s="322"/>
      <c r="M197" s="322"/>
    </row>
    <row r="198" spans="1:13" ht="31.2" customHeight="1" x14ac:dyDescent="0.3">
      <c r="A198" s="251" t="s">
        <v>67</v>
      </c>
      <c r="B198" s="251"/>
      <c r="C198" s="252" t="s">
        <v>68</v>
      </c>
      <c r="D198" s="252"/>
      <c r="E198" s="18" t="s">
        <v>271</v>
      </c>
      <c r="F198" s="18" t="s">
        <v>272</v>
      </c>
      <c r="G198" s="18" t="s">
        <v>273</v>
      </c>
      <c r="H198" s="251" t="s">
        <v>69</v>
      </c>
      <c r="I198" s="251"/>
      <c r="J198" s="19" t="s">
        <v>274</v>
      </c>
      <c r="K198" s="19" t="s">
        <v>275</v>
      </c>
      <c r="L198" s="253" t="s">
        <v>70</v>
      </c>
      <c r="M198" s="253"/>
    </row>
    <row r="199" spans="1:13" ht="51.6" customHeight="1" x14ac:dyDescent="0.3">
      <c r="A199" s="242" t="s">
        <v>243</v>
      </c>
      <c r="B199" s="243"/>
      <c r="C199" s="244" t="s">
        <v>81</v>
      </c>
      <c r="D199" s="245"/>
      <c r="E199" s="55" t="s">
        <v>81</v>
      </c>
      <c r="F199" s="56" t="s">
        <v>81</v>
      </c>
      <c r="G199" s="39" t="s">
        <v>81</v>
      </c>
      <c r="H199" s="254" t="s">
        <v>81</v>
      </c>
      <c r="I199" s="255"/>
      <c r="J199" s="57" t="s">
        <v>81</v>
      </c>
      <c r="K199" s="41" t="s">
        <v>81</v>
      </c>
      <c r="L199" s="277" t="s">
        <v>81</v>
      </c>
      <c r="M199" s="278"/>
    </row>
    <row r="200" spans="1:13" ht="47.4" customHeight="1" x14ac:dyDescent="0.3">
      <c r="A200" s="279" t="s">
        <v>244</v>
      </c>
      <c r="B200" s="280"/>
      <c r="C200" s="20">
        <v>0.5</v>
      </c>
      <c r="D200" s="21" t="s">
        <v>269</v>
      </c>
      <c r="E200" s="25"/>
      <c r="F200" s="26"/>
      <c r="G200" s="31">
        <f t="shared" ref="G200:G239" si="21">C200*E200</f>
        <v>0</v>
      </c>
      <c r="H200" s="246"/>
      <c r="I200" s="246"/>
      <c r="J200" s="29"/>
      <c r="K200" s="32">
        <f t="shared" ref="K200:K239" si="22">C200*J200</f>
        <v>0</v>
      </c>
      <c r="L200" s="247"/>
      <c r="M200" s="247"/>
    </row>
    <row r="201" spans="1:13" ht="47.4" customHeight="1" x14ac:dyDescent="0.3">
      <c r="A201" s="279" t="s">
        <v>245</v>
      </c>
      <c r="B201" s="280"/>
      <c r="C201" s="20">
        <v>0.125</v>
      </c>
      <c r="D201" s="21" t="s">
        <v>269</v>
      </c>
      <c r="E201" s="25"/>
      <c r="F201" s="26"/>
      <c r="G201" s="31">
        <f t="shared" si="21"/>
        <v>0</v>
      </c>
      <c r="H201" s="246"/>
      <c r="I201" s="246"/>
      <c r="J201" s="29"/>
      <c r="K201" s="32">
        <f t="shared" si="22"/>
        <v>0</v>
      </c>
      <c r="L201" s="247"/>
      <c r="M201" s="247"/>
    </row>
    <row r="202" spans="1:13" ht="94.2" customHeight="1" x14ac:dyDescent="0.3">
      <c r="A202" s="235" t="s">
        <v>246</v>
      </c>
      <c r="B202" s="236"/>
      <c r="C202" s="22">
        <v>0.5</v>
      </c>
      <c r="D202" s="23" t="s">
        <v>269</v>
      </c>
      <c r="E202" s="27"/>
      <c r="F202" s="28"/>
      <c r="G202" s="36">
        <f t="shared" si="21"/>
        <v>0</v>
      </c>
      <c r="H202" s="237"/>
      <c r="I202" s="237"/>
      <c r="J202" s="30"/>
      <c r="K202" s="37">
        <f t="shared" si="22"/>
        <v>0</v>
      </c>
      <c r="L202" s="238"/>
      <c r="M202" s="238"/>
    </row>
    <row r="203" spans="1:13" ht="91.8" customHeight="1" x14ac:dyDescent="0.3">
      <c r="A203" s="242" t="s">
        <v>247</v>
      </c>
      <c r="B203" s="243"/>
      <c r="C203" s="20">
        <v>0.2</v>
      </c>
      <c r="D203" s="21" t="s">
        <v>269</v>
      </c>
      <c r="E203" s="25"/>
      <c r="F203" s="26"/>
      <c r="G203" s="31">
        <f t="shared" si="21"/>
        <v>0</v>
      </c>
      <c r="H203" s="246"/>
      <c r="I203" s="246"/>
      <c r="J203" s="29"/>
      <c r="K203" s="32">
        <f t="shared" si="22"/>
        <v>0</v>
      </c>
      <c r="L203" s="247"/>
      <c r="M203" s="247"/>
    </row>
    <row r="204" spans="1:13" ht="48" customHeight="1" x14ac:dyDescent="0.3">
      <c r="A204" s="235" t="s">
        <v>248</v>
      </c>
      <c r="B204" s="236"/>
      <c r="C204" s="22">
        <v>0.2</v>
      </c>
      <c r="D204" s="23" t="s">
        <v>269</v>
      </c>
      <c r="E204" s="27"/>
      <c r="F204" s="28"/>
      <c r="G204" s="36">
        <f t="shared" si="21"/>
        <v>0</v>
      </c>
      <c r="H204" s="237"/>
      <c r="I204" s="237"/>
      <c r="J204" s="30"/>
      <c r="K204" s="37">
        <f t="shared" si="22"/>
        <v>0</v>
      </c>
      <c r="L204" s="238"/>
      <c r="M204" s="238"/>
    </row>
    <row r="205" spans="1:13" ht="31.2" customHeight="1" x14ac:dyDescent="0.3">
      <c r="A205" s="251" t="s">
        <v>67</v>
      </c>
      <c r="B205" s="251"/>
      <c r="C205" s="252" t="s">
        <v>68</v>
      </c>
      <c r="D205" s="252"/>
      <c r="E205" s="18" t="s">
        <v>271</v>
      </c>
      <c r="F205" s="18" t="s">
        <v>272</v>
      </c>
      <c r="G205" s="18" t="s">
        <v>273</v>
      </c>
      <c r="H205" s="251" t="s">
        <v>69</v>
      </c>
      <c r="I205" s="251"/>
      <c r="J205" s="19" t="s">
        <v>274</v>
      </c>
      <c r="K205" s="19" t="s">
        <v>275</v>
      </c>
      <c r="L205" s="253" t="s">
        <v>70</v>
      </c>
      <c r="M205" s="253"/>
    </row>
    <row r="206" spans="1:13" ht="70.2" customHeight="1" x14ac:dyDescent="0.3">
      <c r="A206" s="242" t="s">
        <v>249</v>
      </c>
      <c r="B206" s="243"/>
      <c r="C206" s="244" t="s">
        <v>81</v>
      </c>
      <c r="D206" s="245"/>
      <c r="E206" s="55" t="s">
        <v>81</v>
      </c>
      <c r="F206" s="56" t="s">
        <v>81</v>
      </c>
      <c r="G206" s="58" t="s">
        <v>81</v>
      </c>
      <c r="H206" s="254" t="s">
        <v>81</v>
      </c>
      <c r="I206" s="255"/>
      <c r="J206" s="57" t="s">
        <v>81</v>
      </c>
      <c r="K206" s="41" t="s">
        <v>81</v>
      </c>
      <c r="L206" s="277" t="s">
        <v>81</v>
      </c>
      <c r="M206" s="278"/>
    </row>
    <row r="207" spans="1:13" ht="86.4" x14ac:dyDescent="0.3">
      <c r="A207" s="242" t="s">
        <v>244</v>
      </c>
      <c r="B207" s="243"/>
      <c r="C207" s="53">
        <f>1/48</f>
        <v>2.0833333333333332E-2</v>
      </c>
      <c r="D207" s="21" t="s">
        <v>265</v>
      </c>
      <c r="E207" s="25"/>
      <c r="F207" s="26"/>
      <c r="G207" s="31">
        <f>(C207*$G$14)*E207</f>
        <v>0</v>
      </c>
      <c r="H207" s="246"/>
      <c r="I207" s="246"/>
      <c r="J207" s="29"/>
      <c r="K207" s="32">
        <f>(C207*$G$14)*J207</f>
        <v>0</v>
      </c>
      <c r="L207" s="247"/>
      <c r="M207" s="247"/>
    </row>
    <row r="208" spans="1:13" ht="86.4" x14ac:dyDescent="0.3">
      <c r="A208" s="242" t="s">
        <v>245</v>
      </c>
      <c r="B208" s="243"/>
      <c r="C208" s="53">
        <f>(1/48)/4</f>
        <v>5.208333333333333E-3</v>
      </c>
      <c r="D208" s="21" t="s">
        <v>265</v>
      </c>
      <c r="E208" s="25"/>
      <c r="F208" s="26"/>
      <c r="G208" s="31">
        <f>(C208*$G$14)*E208</f>
        <v>0</v>
      </c>
      <c r="H208" s="246"/>
      <c r="I208" s="246"/>
      <c r="J208" s="29"/>
      <c r="K208" s="32">
        <f>(C208*$G$14)*J208</f>
        <v>0</v>
      </c>
      <c r="L208" s="247"/>
      <c r="M208" s="247"/>
    </row>
    <row r="209" spans="1:13" ht="14.4" x14ac:dyDescent="0.3">
      <c r="A209" s="235" t="s">
        <v>250</v>
      </c>
      <c r="B209" s="236"/>
      <c r="C209" s="285" t="s">
        <v>81</v>
      </c>
      <c r="D209" s="286"/>
      <c r="E209" s="59" t="s">
        <v>81</v>
      </c>
      <c r="F209" s="60" t="s">
        <v>81</v>
      </c>
      <c r="G209" s="61" t="s">
        <v>81</v>
      </c>
      <c r="H209" s="281" t="s">
        <v>81</v>
      </c>
      <c r="I209" s="282"/>
      <c r="J209" s="62" t="s">
        <v>81</v>
      </c>
      <c r="K209" s="63" t="s">
        <v>81</v>
      </c>
      <c r="L209" s="283" t="s">
        <v>81</v>
      </c>
      <c r="M209" s="284"/>
    </row>
    <row r="210" spans="1:13" ht="86.4" x14ac:dyDescent="0.3">
      <c r="A210" s="235" t="s">
        <v>244</v>
      </c>
      <c r="B210" s="236"/>
      <c r="C210" s="54">
        <f>1/48</f>
        <v>2.0833333333333332E-2</v>
      </c>
      <c r="D210" s="23" t="s">
        <v>265</v>
      </c>
      <c r="E210" s="27"/>
      <c r="F210" s="28"/>
      <c r="G210" s="36">
        <f>(C210*$G$14)*E210</f>
        <v>0</v>
      </c>
      <c r="H210" s="237"/>
      <c r="I210" s="237"/>
      <c r="J210" s="30"/>
      <c r="K210" s="37">
        <f>(C210*$G$14)*J210</f>
        <v>0</v>
      </c>
      <c r="L210" s="238"/>
      <c r="M210" s="238"/>
    </row>
    <row r="211" spans="1:13" ht="86.4" x14ac:dyDescent="0.3">
      <c r="A211" s="235" t="s">
        <v>245</v>
      </c>
      <c r="B211" s="236"/>
      <c r="C211" s="54">
        <f>(1/48)/4</f>
        <v>5.208333333333333E-3</v>
      </c>
      <c r="D211" s="23" t="s">
        <v>265</v>
      </c>
      <c r="E211" s="27"/>
      <c r="F211" s="28"/>
      <c r="G211" s="36">
        <f>(C211*$G$14)*E211</f>
        <v>0</v>
      </c>
      <c r="H211" s="237"/>
      <c r="I211" s="237"/>
      <c r="J211" s="30"/>
      <c r="K211" s="37">
        <f>(C211*$G$14)*J211</f>
        <v>0</v>
      </c>
      <c r="L211" s="238"/>
      <c r="M211" s="238"/>
    </row>
    <row r="212" spans="1:13" ht="31.2" customHeight="1" x14ac:dyDescent="0.3">
      <c r="A212" s="251" t="s">
        <v>67</v>
      </c>
      <c r="B212" s="251"/>
      <c r="C212" s="252" t="s">
        <v>68</v>
      </c>
      <c r="D212" s="252"/>
      <c r="E212" s="18" t="s">
        <v>271</v>
      </c>
      <c r="F212" s="18" t="s">
        <v>272</v>
      </c>
      <c r="G212" s="18" t="s">
        <v>273</v>
      </c>
      <c r="H212" s="251" t="s">
        <v>69</v>
      </c>
      <c r="I212" s="251"/>
      <c r="J212" s="19" t="s">
        <v>274</v>
      </c>
      <c r="K212" s="19" t="s">
        <v>275</v>
      </c>
      <c r="L212" s="253" t="s">
        <v>70</v>
      </c>
      <c r="M212" s="253"/>
    </row>
    <row r="213" spans="1:13" ht="62.4" customHeight="1" x14ac:dyDescent="0.3">
      <c r="A213" s="242" t="s">
        <v>251</v>
      </c>
      <c r="B213" s="243"/>
      <c r="C213" s="244" t="s">
        <v>81</v>
      </c>
      <c r="D213" s="245"/>
      <c r="E213" s="55" t="s">
        <v>81</v>
      </c>
      <c r="F213" s="56" t="s">
        <v>81</v>
      </c>
      <c r="G213" s="58" t="s">
        <v>81</v>
      </c>
      <c r="H213" s="254" t="s">
        <v>81</v>
      </c>
      <c r="I213" s="255"/>
      <c r="J213" s="57" t="s">
        <v>81</v>
      </c>
      <c r="K213" s="41" t="s">
        <v>81</v>
      </c>
      <c r="L213" s="277" t="s">
        <v>81</v>
      </c>
      <c r="M213" s="278"/>
    </row>
    <row r="214" spans="1:13" ht="86.4" customHeight="1" x14ac:dyDescent="0.3">
      <c r="A214" s="242" t="s">
        <v>244</v>
      </c>
      <c r="B214" s="243"/>
      <c r="C214" s="53">
        <f>1/48</f>
        <v>2.0833333333333332E-2</v>
      </c>
      <c r="D214" s="21" t="s">
        <v>265</v>
      </c>
      <c r="E214" s="25"/>
      <c r="F214" s="26"/>
      <c r="G214" s="31">
        <f>(C214*$G$14)*E214</f>
        <v>0</v>
      </c>
      <c r="H214" s="246"/>
      <c r="I214" s="246"/>
      <c r="J214" s="29"/>
      <c r="K214" s="32">
        <f>(C214*$G$14)*J214</f>
        <v>0</v>
      </c>
      <c r="L214" s="247"/>
      <c r="M214" s="247"/>
    </row>
    <row r="215" spans="1:13" ht="86.4" x14ac:dyDescent="0.3">
      <c r="A215" s="242" t="s">
        <v>245</v>
      </c>
      <c r="B215" s="243"/>
      <c r="C215" s="53">
        <f>(1/48)/4</f>
        <v>5.208333333333333E-3</v>
      </c>
      <c r="D215" s="21" t="s">
        <v>265</v>
      </c>
      <c r="E215" s="25"/>
      <c r="F215" s="26"/>
      <c r="G215" s="31">
        <f>(C215*$G$14)*E215</f>
        <v>0</v>
      </c>
      <c r="H215" s="246"/>
      <c r="I215" s="246"/>
      <c r="J215" s="29"/>
      <c r="K215" s="32">
        <f>(C215*$G$14)*J215</f>
        <v>0</v>
      </c>
      <c r="L215" s="247"/>
      <c r="M215" s="247"/>
    </row>
    <row r="216" spans="1:13" ht="31.8" customHeight="1" x14ac:dyDescent="0.3">
      <c r="A216" s="235" t="s">
        <v>252</v>
      </c>
      <c r="B216" s="236"/>
      <c r="C216" s="285" t="s">
        <v>81</v>
      </c>
      <c r="D216" s="286"/>
      <c r="E216" s="59" t="s">
        <v>81</v>
      </c>
      <c r="F216" s="60" t="s">
        <v>81</v>
      </c>
      <c r="G216" s="61" t="s">
        <v>81</v>
      </c>
      <c r="H216" s="281" t="s">
        <v>81</v>
      </c>
      <c r="I216" s="282"/>
      <c r="J216" s="62" t="s">
        <v>81</v>
      </c>
      <c r="K216" s="63" t="s">
        <v>81</v>
      </c>
      <c r="L216" s="283" t="s">
        <v>81</v>
      </c>
      <c r="M216" s="284"/>
    </row>
    <row r="217" spans="1:13" ht="86.4" x14ac:dyDescent="0.3">
      <c r="A217" s="235" t="s">
        <v>244</v>
      </c>
      <c r="B217" s="236"/>
      <c r="C217" s="54">
        <f>1/48</f>
        <v>2.0833333333333332E-2</v>
      </c>
      <c r="D217" s="23" t="s">
        <v>265</v>
      </c>
      <c r="E217" s="27"/>
      <c r="F217" s="28"/>
      <c r="G217" s="36">
        <f>(C217*$G$14)*E217</f>
        <v>0</v>
      </c>
      <c r="H217" s="237"/>
      <c r="I217" s="237"/>
      <c r="J217" s="30"/>
      <c r="K217" s="37">
        <f>(C217*$G$14)*J217</f>
        <v>0</v>
      </c>
      <c r="L217" s="238"/>
      <c r="M217" s="238"/>
    </row>
    <row r="218" spans="1:13" ht="86.4" x14ac:dyDescent="0.3">
      <c r="A218" s="235" t="s">
        <v>245</v>
      </c>
      <c r="B218" s="236"/>
      <c r="C218" s="54">
        <f>(1/48)/4</f>
        <v>5.208333333333333E-3</v>
      </c>
      <c r="D218" s="23" t="s">
        <v>265</v>
      </c>
      <c r="E218" s="27"/>
      <c r="F218" s="28"/>
      <c r="G218" s="36">
        <f>(C218*$G$14)*E218</f>
        <v>0</v>
      </c>
      <c r="H218" s="237"/>
      <c r="I218" s="237"/>
      <c r="J218" s="30"/>
      <c r="K218" s="37">
        <f>(C218*$G$14)*J218</f>
        <v>0</v>
      </c>
      <c r="L218" s="238"/>
      <c r="M218" s="238"/>
    </row>
    <row r="219" spans="1:13" ht="31.2" customHeight="1" x14ac:dyDescent="0.3">
      <c r="A219" s="251" t="s">
        <v>67</v>
      </c>
      <c r="B219" s="251"/>
      <c r="C219" s="252" t="s">
        <v>68</v>
      </c>
      <c r="D219" s="252"/>
      <c r="E219" s="18" t="s">
        <v>271</v>
      </c>
      <c r="F219" s="18" t="s">
        <v>272</v>
      </c>
      <c r="G219" s="18" t="s">
        <v>273</v>
      </c>
      <c r="H219" s="251" t="s">
        <v>69</v>
      </c>
      <c r="I219" s="251"/>
      <c r="J219" s="19" t="s">
        <v>274</v>
      </c>
      <c r="K219" s="19" t="s">
        <v>275</v>
      </c>
      <c r="L219" s="253" t="s">
        <v>70</v>
      </c>
      <c r="M219" s="253"/>
    </row>
    <row r="220" spans="1:13" ht="44.4" customHeight="1" x14ac:dyDescent="0.3">
      <c r="A220" s="242" t="s">
        <v>253</v>
      </c>
      <c r="B220" s="243"/>
      <c r="C220" s="244" t="s">
        <v>81</v>
      </c>
      <c r="D220" s="245"/>
      <c r="E220" s="55" t="s">
        <v>81</v>
      </c>
      <c r="F220" s="56" t="s">
        <v>81</v>
      </c>
      <c r="G220" s="58" t="s">
        <v>81</v>
      </c>
      <c r="H220" s="254" t="s">
        <v>81</v>
      </c>
      <c r="I220" s="255"/>
      <c r="J220" s="57" t="s">
        <v>81</v>
      </c>
      <c r="K220" s="41" t="s">
        <v>81</v>
      </c>
      <c r="L220" s="277" t="s">
        <v>81</v>
      </c>
      <c r="M220" s="278"/>
    </row>
    <row r="221" spans="1:13" ht="71.400000000000006" customHeight="1" x14ac:dyDescent="0.3">
      <c r="A221" s="242" t="s">
        <v>244</v>
      </c>
      <c r="B221" s="243"/>
      <c r="C221" s="53">
        <f>1/48</f>
        <v>2.0833333333333332E-2</v>
      </c>
      <c r="D221" s="21" t="s">
        <v>278</v>
      </c>
      <c r="E221" s="25"/>
      <c r="F221" s="26"/>
      <c r="G221" s="31">
        <f>(C221*$G$14)*E221</f>
        <v>0</v>
      </c>
      <c r="H221" s="246"/>
      <c r="I221" s="246"/>
      <c r="J221" s="29"/>
      <c r="K221" s="32">
        <f>(C221*$G$14)*J221</f>
        <v>0</v>
      </c>
      <c r="L221" s="247"/>
      <c r="M221" s="247"/>
    </row>
    <row r="222" spans="1:13" ht="71.400000000000006" customHeight="1" x14ac:dyDescent="0.3">
      <c r="A222" s="242" t="s">
        <v>245</v>
      </c>
      <c r="B222" s="243"/>
      <c r="C222" s="53">
        <f>(1/48)/4</f>
        <v>5.208333333333333E-3</v>
      </c>
      <c r="D222" s="21" t="s">
        <v>278</v>
      </c>
      <c r="E222" s="25"/>
      <c r="F222" s="26"/>
      <c r="G222" s="31">
        <f>(C222*$G$14)*E222</f>
        <v>0</v>
      </c>
      <c r="H222" s="246"/>
      <c r="I222" s="246"/>
      <c r="J222" s="29"/>
      <c r="K222" s="32">
        <f>(C222*$G$14)*J222</f>
        <v>0</v>
      </c>
      <c r="L222" s="247"/>
      <c r="M222" s="247"/>
    </row>
    <row r="223" spans="1:13" ht="115.2" customHeight="1" x14ac:dyDescent="0.3">
      <c r="A223" s="235" t="s">
        <v>254</v>
      </c>
      <c r="B223" s="236"/>
      <c r="C223" s="285" t="s">
        <v>81</v>
      </c>
      <c r="D223" s="286"/>
      <c r="E223" s="59" t="s">
        <v>81</v>
      </c>
      <c r="F223" s="60" t="s">
        <v>81</v>
      </c>
      <c r="G223" s="61" t="s">
        <v>81</v>
      </c>
      <c r="H223" s="281" t="s">
        <v>81</v>
      </c>
      <c r="I223" s="282"/>
      <c r="J223" s="62" t="s">
        <v>81</v>
      </c>
      <c r="K223" s="63" t="s">
        <v>81</v>
      </c>
      <c r="L223" s="283" t="s">
        <v>81</v>
      </c>
      <c r="M223" s="284"/>
    </row>
    <row r="224" spans="1:13" ht="72" x14ac:dyDescent="0.3">
      <c r="A224" s="235" t="s">
        <v>244</v>
      </c>
      <c r="B224" s="236"/>
      <c r="C224" s="54">
        <f>1/24</f>
        <v>4.1666666666666664E-2</v>
      </c>
      <c r="D224" s="23" t="s">
        <v>279</v>
      </c>
      <c r="E224" s="27"/>
      <c r="F224" s="28"/>
      <c r="G224" s="36">
        <f>(C224*$G$14)*E224</f>
        <v>0</v>
      </c>
      <c r="H224" s="237"/>
      <c r="I224" s="237"/>
      <c r="J224" s="30"/>
      <c r="K224" s="37">
        <f>(C224*$G$14)*J224</f>
        <v>0</v>
      </c>
      <c r="L224" s="238"/>
      <c r="M224" s="238"/>
    </row>
    <row r="225" spans="1:13" ht="72" x14ac:dyDescent="0.3">
      <c r="A225" s="235" t="s">
        <v>245</v>
      </c>
      <c r="B225" s="236"/>
      <c r="C225" s="54">
        <f>(1/24)/4</f>
        <v>1.0416666666666666E-2</v>
      </c>
      <c r="D225" s="23" t="s">
        <v>279</v>
      </c>
      <c r="E225" s="27"/>
      <c r="F225" s="28"/>
      <c r="G225" s="36">
        <f>(C225*$G$14)*E225</f>
        <v>0</v>
      </c>
      <c r="H225" s="237"/>
      <c r="I225" s="237"/>
      <c r="J225" s="30"/>
      <c r="K225" s="37">
        <f>(C225*$G$14)*J225</f>
        <v>0</v>
      </c>
      <c r="L225" s="238"/>
      <c r="M225" s="238"/>
    </row>
    <row r="226" spans="1:13" ht="31.2" customHeight="1" x14ac:dyDescent="0.3">
      <c r="A226" s="251" t="s">
        <v>67</v>
      </c>
      <c r="B226" s="251"/>
      <c r="C226" s="252" t="s">
        <v>68</v>
      </c>
      <c r="D226" s="252"/>
      <c r="E226" s="18" t="s">
        <v>271</v>
      </c>
      <c r="F226" s="18" t="s">
        <v>272</v>
      </c>
      <c r="G226" s="18" t="s">
        <v>273</v>
      </c>
      <c r="H226" s="251" t="s">
        <v>69</v>
      </c>
      <c r="I226" s="251"/>
      <c r="J226" s="19" t="s">
        <v>274</v>
      </c>
      <c r="K226" s="19" t="s">
        <v>275</v>
      </c>
      <c r="L226" s="253" t="s">
        <v>70</v>
      </c>
      <c r="M226" s="253"/>
    </row>
    <row r="227" spans="1:13" ht="87.6" customHeight="1" x14ac:dyDescent="0.3">
      <c r="A227" s="242" t="s">
        <v>255</v>
      </c>
      <c r="B227" s="243"/>
      <c r="C227" s="244" t="s">
        <v>81</v>
      </c>
      <c r="D227" s="245"/>
      <c r="E227" s="55" t="s">
        <v>81</v>
      </c>
      <c r="F227" s="56" t="s">
        <v>81</v>
      </c>
      <c r="G227" s="39" t="s">
        <v>81</v>
      </c>
      <c r="H227" s="254" t="s">
        <v>81</v>
      </c>
      <c r="I227" s="255"/>
      <c r="J227" s="57" t="s">
        <v>81</v>
      </c>
      <c r="K227" s="41" t="s">
        <v>81</v>
      </c>
      <c r="L227" s="277" t="s">
        <v>81</v>
      </c>
      <c r="M227" s="278"/>
    </row>
    <row r="228" spans="1:13" ht="43.2" x14ac:dyDescent="0.3">
      <c r="A228" s="242" t="s">
        <v>244</v>
      </c>
      <c r="B228" s="243"/>
      <c r="C228" s="20">
        <v>2</v>
      </c>
      <c r="D228" s="21" t="s">
        <v>270</v>
      </c>
      <c r="E228" s="25"/>
      <c r="F228" s="26"/>
      <c r="G228" s="31">
        <f t="shared" si="21"/>
        <v>0</v>
      </c>
      <c r="H228" s="246"/>
      <c r="I228" s="246"/>
      <c r="J228" s="29"/>
      <c r="K228" s="32">
        <f t="shared" si="22"/>
        <v>0</v>
      </c>
      <c r="L228" s="247"/>
      <c r="M228" s="247"/>
    </row>
    <row r="229" spans="1:13" ht="43.2" x14ac:dyDescent="0.3">
      <c r="A229" s="242" t="s">
        <v>245</v>
      </c>
      <c r="B229" s="243"/>
      <c r="C229" s="20">
        <v>0.5</v>
      </c>
      <c r="D229" s="21" t="s">
        <v>269</v>
      </c>
      <c r="E229" s="25"/>
      <c r="F229" s="26"/>
      <c r="G229" s="31">
        <f t="shared" si="21"/>
        <v>0</v>
      </c>
      <c r="H229" s="246"/>
      <c r="I229" s="246"/>
      <c r="J229" s="29"/>
      <c r="K229" s="32">
        <f t="shared" si="22"/>
        <v>0</v>
      </c>
      <c r="L229" s="247"/>
      <c r="M229" s="247"/>
    </row>
    <row r="230" spans="1:13" ht="117" customHeight="1" x14ac:dyDescent="0.3">
      <c r="A230" s="235" t="s">
        <v>256</v>
      </c>
      <c r="B230" s="236"/>
      <c r="C230" s="22"/>
      <c r="D230" s="23"/>
      <c r="E230" s="27"/>
      <c r="F230" s="28"/>
      <c r="G230" s="36"/>
      <c r="H230" s="237"/>
      <c r="I230" s="237"/>
      <c r="J230" s="30"/>
      <c r="K230" s="37"/>
      <c r="L230" s="238"/>
      <c r="M230" s="238"/>
    </row>
    <row r="231" spans="1:13" ht="43.2" x14ac:dyDescent="0.3">
      <c r="A231" s="235" t="s">
        <v>244</v>
      </c>
      <c r="B231" s="236"/>
      <c r="C231" s="22">
        <v>1</v>
      </c>
      <c r="D231" s="23" t="s">
        <v>263</v>
      </c>
      <c r="E231" s="27"/>
      <c r="F231" s="28"/>
      <c r="G231" s="36">
        <f t="shared" si="21"/>
        <v>0</v>
      </c>
      <c r="H231" s="237"/>
      <c r="I231" s="237"/>
      <c r="J231" s="30"/>
      <c r="K231" s="37">
        <f t="shared" si="22"/>
        <v>0</v>
      </c>
      <c r="L231" s="238"/>
      <c r="M231" s="238"/>
    </row>
    <row r="232" spans="1:13" ht="43.2" x14ac:dyDescent="0.3">
      <c r="A232" s="235" t="s">
        <v>245</v>
      </c>
      <c r="B232" s="236"/>
      <c r="C232" s="22">
        <v>0.25</v>
      </c>
      <c r="D232" s="23" t="s">
        <v>263</v>
      </c>
      <c r="E232" s="27"/>
      <c r="F232" s="28"/>
      <c r="G232" s="36">
        <f t="shared" si="21"/>
        <v>0</v>
      </c>
      <c r="H232" s="237"/>
      <c r="I232" s="237"/>
      <c r="J232" s="30"/>
      <c r="K232" s="37">
        <f t="shared" si="22"/>
        <v>0</v>
      </c>
      <c r="L232" s="238"/>
      <c r="M232" s="238"/>
    </row>
    <row r="233" spans="1:13" ht="72.599999999999994" customHeight="1" x14ac:dyDescent="0.3">
      <c r="A233" s="242" t="s">
        <v>257</v>
      </c>
      <c r="B233" s="243"/>
      <c r="C233" s="20">
        <v>5</v>
      </c>
      <c r="D233" s="21" t="s">
        <v>208</v>
      </c>
      <c r="E233" s="25"/>
      <c r="F233" s="26"/>
      <c r="G233" s="31">
        <f t="shared" si="21"/>
        <v>0</v>
      </c>
      <c r="H233" s="246"/>
      <c r="I233" s="246"/>
      <c r="J233" s="29"/>
      <c r="K233" s="32">
        <f t="shared" si="22"/>
        <v>0</v>
      </c>
      <c r="L233" s="247"/>
      <c r="M233" s="247"/>
    </row>
    <row r="234" spans="1:13" ht="33" customHeight="1" x14ac:dyDescent="0.3">
      <c r="A234" s="239" t="s">
        <v>67</v>
      </c>
      <c r="B234" s="239"/>
      <c r="C234" s="240" t="s">
        <v>68</v>
      </c>
      <c r="D234" s="240"/>
      <c r="E234" s="73" t="s">
        <v>271</v>
      </c>
      <c r="F234" s="73" t="s">
        <v>272</v>
      </c>
      <c r="G234" s="73" t="s">
        <v>273</v>
      </c>
      <c r="H234" s="239" t="s">
        <v>69</v>
      </c>
      <c r="I234" s="239"/>
      <c r="J234" s="74" t="s">
        <v>274</v>
      </c>
      <c r="K234" s="74" t="s">
        <v>275</v>
      </c>
      <c r="L234" s="241" t="s">
        <v>70</v>
      </c>
      <c r="M234" s="241"/>
    </row>
    <row r="235" spans="1:13" ht="61.8" customHeight="1" x14ac:dyDescent="0.3">
      <c r="A235" s="235" t="s">
        <v>258</v>
      </c>
      <c r="B235" s="236"/>
      <c r="C235" s="22">
        <v>2</v>
      </c>
      <c r="D235" s="23" t="s">
        <v>208</v>
      </c>
      <c r="E235" s="27"/>
      <c r="F235" s="28"/>
      <c r="G235" s="36">
        <f t="shared" si="21"/>
        <v>0</v>
      </c>
      <c r="H235" s="237"/>
      <c r="I235" s="237"/>
      <c r="J235" s="30"/>
      <c r="K235" s="37">
        <f t="shared" si="22"/>
        <v>0</v>
      </c>
      <c r="L235" s="238"/>
      <c r="M235" s="238"/>
    </row>
    <row r="236" spans="1:13" ht="60.6" customHeight="1" x14ac:dyDescent="0.3">
      <c r="A236" s="242" t="s">
        <v>259</v>
      </c>
      <c r="B236" s="243"/>
      <c r="C236" s="20">
        <v>1</v>
      </c>
      <c r="D236" s="21" t="s">
        <v>264</v>
      </c>
      <c r="E236" s="25"/>
      <c r="F236" s="26"/>
      <c r="G236" s="31">
        <f t="shared" si="21"/>
        <v>0</v>
      </c>
      <c r="H236" s="246"/>
      <c r="I236" s="246"/>
      <c r="J236" s="29"/>
      <c r="K236" s="32">
        <f t="shared" si="22"/>
        <v>0</v>
      </c>
      <c r="L236" s="247"/>
      <c r="M236" s="247"/>
    </row>
    <row r="237" spans="1:13" ht="101.4" customHeight="1" x14ac:dyDescent="0.3">
      <c r="A237" s="235" t="s">
        <v>260</v>
      </c>
      <c r="B237" s="236"/>
      <c r="C237" s="22">
        <v>4</v>
      </c>
      <c r="D237" s="23" t="s">
        <v>208</v>
      </c>
      <c r="E237" s="27"/>
      <c r="F237" s="28"/>
      <c r="G237" s="36">
        <f t="shared" si="21"/>
        <v>0</v>
      </c>
      <c r="H237" s="237"/>
      <c r="I237" s="237"/>
      <c r="J237" s="30"/>
      <c r="K237" s="37">
        <f t="shared" si="22"/>
        <v>0</v>
      </c>
      <c r="L237" s="238"/>
      <c r="M237" s="238"/>
    </row>
    <row r="238" spans="1:13" ht="36.6" customHeight="1" x14ac:dyDescent="0.3">
      <c r="A238" s="242" t="s">
        <v>261</v>
      </c>
      <c r="B238" s="243"/>
      <c r="C238" s="20">
        <v>10</v>
      </c>
      <c r="D238" s="21" t="s">
        <v>208</v>
      </c>
      <c r="E238" s="25"/>
      <c r="F238" s="26"/>
      <c r="G238" s="31">
        <f t="shared" si="21"/>
        <v>0</v>
      </c>
      <c r="H238" s="246"/>
      <c r="I238" s="246"/>
      <c r="J238" s="29"/>
      <c r="K238" s="32">
        <f t="shared" si="22"/>
        <v>0</v>
      </c>
      <c r="L238" s="247"/>
      <c r="M238" s="247"/>
    </row>
    <row r="239" spans="1:13" ht="62.4" customHeight="1" x14ac:dyDescent="0.3">
      <c r="A239" s="235" t="s">
        <v>262</v>
      </c>
      <c r="B239" s="236"/>
      <c r="C239" s="22">
        <v>5</v>
      </c>
      <c r="D239" s="23" t="s">
        <v>208</v>
      </c>
      <c r="E239" s="27"/>
      <c r="F239" s="28"/>
      <c r="G239" s="36">
        <f t="shared" si="21"/>
        <v>0</v>
      </c>
      <c r="H239" s="237"/>
      <c r="I239" s="237"/>
      <c r="J239" s="30"/>
      <c r="K239" s="37">
        <f t="shared" si="22"/>
        <v>0</v>
      </c>
      <c r="L239" s="238"/>
      <c r="M239" s="238"/>
    </row>
    <row r="240" spans="1:13" x14ac:dyDescent="0.3">
      <c r="A240" s="333" t="s">
        <v>76</v>
      </c>
      <c r="B240" s="333"/>
      <c r="C240" s="333"/>
      <c r="D240" s="333"/>
      <c r="E240" s="334" t="s">
        <v>77</v>
      </c>
      <c r="F240" s="334"/>
      <c r="G240" s="81">
        <f>SUM(G199:G239)</f>
        <v>0</v>
      </c>
      <c r="H240" s="82"/>
      <c r="I240" s="334" t="s">
        <v>78</v>
      </c>
      <c r="J240" s="334"/>
      <c r="K240" s="81">
        <f>SUM(K199:K239)</f>
        <v>0</v>
      </c>
      <c r="L240" s="82"/>
      <c r="M240" s="80"/>
    </row>
    <row r="242" spans="1:13" ht="17.399999999999999" customHeight="1" x14ac:dyDescent="0.3"/>
    <row r="243" spans="1:13" s="75" customFormat="1" ht="16.2" customHeight="1" x14ac:dyDescent="0.35">
      <c r="A243" s="76" t="s">
        <v>280</v>
      </c>
      <c r="B243" s="77"/>
      <c r="C243" s="77"/>
      <c r="D243" s="77"/>
      <c r="E243" s="77"/>
      <c r="F243" s="77"/>
      <c r="G243" s="77"/>
      <c r="H243" s="77"/>
      <c r="I243" s="77"/>
      <c r="J243" s="77"/>
      <c r="K243" s="77"/>
      <c r="L243" s="77"/>
      <c r="M243" s="77"/>
    </row>
    <row r="244" spans="1:13" x14ac:dyDescent="0.3">
      <c r="A244" s="292" t="s">
        <v>281</v>
      </c>
      <c r="B244" s="292"/>
      <c r="C244" s="292"/>
      <c r="D244" s="292"/>
      <c r="E244" s="292"/>
      <c r="F244" s="292"/>
      <c r="G244" s="292"/>
      <c r="H244" s="292"/>
      <c r="I244" s="292"/>
      <c r="J244" s="293" t="s">
        <v>273</v>
      </c>
      <c r="K244" s="293"/>
      <c r="L244" s="287" t="s">
        <v>275</v>
      </c>
      <c r="M244" s="287"/>
    </row>
    <row r="245" spans="1:13" ht="46.8" customHeight="1" x14ac:dyDescent="0.3">
      <c r="A245" s="297" t="str">
        <f>A22</f>
        <v>I - atividades de ensino na educação superior, conforme legislação vigente que trata das diretrizes e bases da educação nacional, assim compreendidas aquelas formalmente incluídas nos planos de integralização curricular dos cursos de graduação e pós-graduação da UFOB</v>
      </c>
      <c r="B245" s="297"/>
      <c r="C245" s="297"/>
      <c r="D245" s="297"/>
      <c r="E245" s="297"/>
      <c r="F245" s="297"/>
      <c r="G245" s="297"/>
      <c r="H245" s="297"/>
      <c r="I245" s="297"/>
      <c r="J245" s="288">
        <f>IF(F17&gt;0,G27,0)</f>
        <v>0</v>
      </c>
      <c r="K245" s="289"/>
      <c r="L245" s="300">
        <f>IF(F17&gt;0,K27,0)</f>
        <v>0</v>
      </c>
      <c r="M245" s="301"/>
    </row>
    <row r="246" spans="1:13" ht="16.8" customHeight="1" x14ac:dyDescent="0.3">
      <c r="A246" s="298" t="str">
        <f>A29</f>
        <v>II - desempenho didático, avaliado com a participação do corpo estudantil</v>
      </c>
      <c r="B246" s="298"/>
      <c r="C246" s="298"/>
      <c r="D246" s="298"/>
      <c r="E246" s="298"/>
      <c r="F246" s="298"/>
      <c r="G246" s="298"/>
      <c r="H246" s="298"/>
      <c r="I246" s="298"/>
      <c r="J246" s="290">
        <f>IF(F17&gt;0,G36,0)</f>
        <v>0</v>
      </c>
      <c r="K246" s="291"/>
      <c r="L246" s="294">
        <f>IF(F17&gt;0,K36,0)</f>
        <v>0</v>
      </c>
      <c r="M246" s="295"/>
    </row>
    <row r="247" spans="1:13" ht="32.4" customHeight="1" x14ac:dyDescent="0.3">
      <c r="A247" s="297" t="str">
        <f>A38</f>
        <v>III - orientação de estudantes de mestrado e Doutorado, de monitores, estagiários ou bolsistas institucionais, bem como de estudantes em seus trabalhos de conclusão de curso</v>
      </c>
      <c r="B247" s="297"/>
      <c r="C247" s="297"/>
      <c r="D247" s="297"/>
      <c r="E247" s="297"/>
      <c r="F247" s="297"/>
      <c r="G247" s="297"/>
      <c r="H247" s="297"/>
      <c r="I247" s="297"/>
      <c r="J247" s="288">
        <f>IF(F17&gt;0,G55,0)</f>
        <v>0</v>
      </c>
      <c r="K247" s="289"/>
      <c r="L247" s="300">
        <f>IF(F17&gt;0,K55,0)</f>
        <v>0</v>
      </c>
      <c r="M247" s="301"/>
    </row>
    <row r="248" spans="1:13" ht="16.8" customHeight="1" x14ac:dyDescent="0.3">
      <c r="A248" s="298" t="str">
        <f>A57</f>
        <v>IV - participação em bancas examinadoras de monografia, de dissertações, de teses e de concurso público</v>
      </c>
      <c r="B248" s="298"/>
      <c r="C248" s="298"/>
      <c r="D248" s="298"/>
      <c r="E248" s="298"/>
      <c r="F248" s="298"/>
      <c r="G248" s="298"/>
      <c r="H248" s="298"/>
      <c r="I248" s="298"/>
      <c r="J248" s="290">
        <f>IF(F17&gt;0,G69,0)</f>
        <v>0</v>
      </c>
      <c r="K248" s="291"/>
      <c r="L248" s="294">
        <f>IF(F17&gt;0,K69,0)</f>
        <v>0</v>
      </c>
      <c r="M248" s="295"/>
    </row>
    <row r="249" spans="1:13" ht="32.4" customHeight="1" x14ac:dyDescent="0.3">
      <c r="A249" s="297" t="str">
        <f>A71</f>
        <v>V - cursos ou estágios de aperfeiçoamento, especialização e atualização, bem como obtenção de créditos e títulos de pós-graduação stricto sensu</v>
      </c>
      <c r="B249" s="297"/>
      <c r="C249" s="297"/>
      <c r="D249" s="297"/>
      <c r="E249" s="297"/>
      <c r="F249" s="297"/>
      <c r="G249" s="297"/>
      <c r="H249" s="297"/>
      <c r="I249" s="297"/>
      <c r="J249" s="288">
        <f>IF(F17&gt;0,G81,0)</f>
        <v>0</v>
      </c>
      <c r="K249" s="289"/>
      <c r="L249" s="300">
        <f>IF(F17&gt;0,K81,0)</f>
        <v>0</v>
      </c>
      <c r="M249" s="301"/>
    </row>
    <row r="250" spans="1:13" ht="32.4" customHeight="1" x14ac:dyDescent="0.3">
      <c r="A250" s="298" t="str">
        <f>A83</f>
        <v>VI - produção científica, de inovação, técnica ou artística provenientes de atividades de ensino, pesquisa ou extensão</v>
      </c>
      <c r="B250" s="298"/>
      <c r="C250" s="298"/>
      <c r="D250" s="298"/>
      <c r="E250" s="298"/>
      <c r="F250" s="298"/>
      <c r="G250" s="298"/>
      <c r="H250" s="298"/>
      <c r="I250" s="298"/>
      <c r="J250" s="290">
        <f>IF(F17&gt;0,G126,0)</f>
        <v>0</v>
      </c>
      <c r="K250" s="291"/>
      <c r="L250" s="294">
        <f>IF(F17&gt;0,K126,0)</f>
        <v>0</v>
      </c>
      <c r="M250" s="295"/>
    </row>
    <row r="251" spans="1:13" ht="32.4" customHeight="1" x14ac:dyDescent="0.3">
      <c r="A251" s="297" t="str">
        <f>A128</f>
        <v>VII - atividades de extensão com a comunidade, de ações, cursos e serviços aprovados e cadastrados pelas instâncias competentes da UFOB</v>
      </c>
      <c r="B251" s="297"/>
      <c r="C251" s="297"/>
      <c r="D251" s="297"/>
      <c r="E251" s="297"/>
      <c r="F251" s="297"/>
      <c r="G251" s="297"/>
      <c r="H251" s="297"/>
      <c r="I251" s="297"/>
      <c r="J251" s="288">
        <f>IF(F17&gt;0,G155,0)</f>
        <v>0</v>
      </c>
      <c r="K251" s="289"/>
      <c r="L251" s="300">
        <f>IF(F17&gt;0,K155,0)</f>
        <v>0</v>
      </c>
      <c r="M251" s="301"/>
    </row>
    <row r="252" spans="1:13" ht="32.4" customHeight="1" x14ac:dyDescent="0.3">
      <c r="A252" s="298" t="str">
        <f>A157</f>
        <v>VIII - atividades de pesquisa, relacionadas a projetos de pesquisa aprovados e cadastrados pelas instâncias competentes da UFOB</v>
      </c>
      <c r="B252" s="298"/>
      <c r="C252" s="298"/>
      <c r="D252" s="298"/>
      <c r="E252" s="298"/>
      <c r="F252" s="298"/>
      <c r="G252" s="298"/>
      <c r="H252" s="298"/>
      <c r="I252" s="298"/>
      <c r="J252" s="290">
        <f>IF(F17&gt;0,G168,0)</f>
        <v>0</v>
      </c>
      <c r="K252" s="291"/>
      <c r="L252" s="294">
        <f>IF(F17&gt;0,K168,0)</f>
        <v>0</v>
      </c>
      <c r="M252" s="295"/>
    </row>
    <row r="253" spans="1:13" ht="47.4" customHeight="1" x14ac:dyDescent="0.3">
      <c r="A253" s="297" t="str">
        <f>A170</f>
        <v>IX - exercício de funções de direção, coordenação, assessoramento, chefia e assistência na UFOB ou em órgãos dos Ministérios da Educação, da Cultura e da Ciência, Tecnologia e Inovação, ou outro relacionado à área de atuação do docente</v>
      </c>
      <c r="B253" s="297"/>
      <c r="C253" s="297"/>
      <c r="D253" s="297"/>
      <c r="E253" s="297"/>
      <c r="F253" s="297"/>
      <c r="G253" s="297"/>
      <c r="H253" s="297"/>
      <c r="I253" s="297"/>
      <c r="J253" s="288">
        <f>IF(F17&gt;0,G195,0)</f>
        <v>0</v>
      </c>
      <c r="K253" s="289"/>
      <c r="L253" s="300">
        <f>IF(F17&gt;0,K195,0)</f>
        <v>0</v>
      </c>
      <c r="M253" s="301"/>
    </row>
    <row r="254" spans="1:13" ht="46.2" customHeight="1" x14ac:dyDescent="0.3">
      <c r="A254" s="298" t="str">
        <f>A197</f>
        <v>X - atividades de representação, compreendendo a participação em órgãos colegiados na UFOB ou em órgão dos Ministérios da Educação, da Cultura e da Ciência, Tecnologia e Inovação, ou outro relacionado à área de atuação do docente, na condição de indicados ou eleitos</v>
      </c>
      <c r="B254" s="298"/>
      <c r="C254" s="298"/>
      <c r="D254" s="298"/>
      <c r="E254" s="298"/>
      <c r="F254" s="298"/>
      <c r="G254" s="298"/>
      <c r="H254" s="298"/>
      <c r="I254" s="298"/>
      <c r="J254" s="290">
        <f>IF(F17&gt;0,G240,0)</f>
        <v>0</v>
      </c>
      <c r="K254" s="291"/>
      <c r="L254" s="294">
        <f>IF(F17&gt;0,K240,0)</f>
        <v>0</v>
      </c>
      <c r="M254" s="295"/>
    </row>
    <row r="255" spans="1:13" s="75" customFormat="1" ht="15.6" customHeight="1" x14ac:dyDescent="0.35">
      <c r="A255" s="299" t="s">
        <v>282</v>
      </c>
      <c r="B255" s="299"/>
      <c r="C255" s="299"/>
      <c r="D255" s="299"/>
      <c r="E255" s="299"/>
      <c r="F255" s="299"/>
      <c r="G255" s="299"/>
      <c r="H255" s="299"/>
      <c r="I255" s="299"/>
      <c r="J255" s="296">
        <f>IF(F17&gt;0,SUM(J245:K254),0)</f>
        <v>0</v>
      </c>
      <c r="K255" s="262"/>
      <c r="L255" s="296">
        <f>IF(F17&gt;0,SUM(L245:M254),0)</f>
        <v>0</v>
      </c>
      <c r="M255" s="262"/>
    </row>
    <row r="256" spans="1:13" s="75" customFormat="1" ht="16.8" customHeight="1" x14ac:dyDescent="0.35">
      <c r="A256" s="78"/>
      <c r="B256" s="78"/>
      <c r="C256" s="78"/>
      <c r="D256" s="78"/>
      <c r="E256" s="78"/>
      <c r="F256" s="78"/>
      <c r="G256" s="78"/>
      <c r="H256" s="78"/>
      <c r="I256" s="78"/>
      <c r="J256" s="79"/>
      <c r="K256" s="64"/>
      <c r="L256" s="79"/>
      <c r="M256" s="64"/>
    </row>
    <row r="257" spans="1:13" ht="16.8" customHeight="1" x14ac:dyDescent="0.3">
      <c r="A257" s="3" t="s">
        <v>283</v>
      </c>
      <c r="B257" s="2"/>
      <c r="C257" s="2"/>
      <c r="D257" s="2"/>
      <c r="E257" s="2"/>
      <c r="F257" s="2"/>
      <c r="G257" s="2"/>
      <c r="H257" s="2"/>
      <c r="I257" s="2"/>
      <c r="J257" s="2"/>
      <c r="K257" s="2"/>
      <c r="L257" s="2"/>
      <c r="M257" s="2"/>
    </row>
    <row r="258" spans="1:13" x14ac:dyDescent="0.3">
      <c r="B258" s="2"/>
      <c r="C258" s="2"/>
      <c r="D258" s="2"/>
      <c r="E258" s="2"/>
      <c r="F258" s="2"/>
      <c r="G258" s="2"/>
      <c r="H258" s="2"/>
      <c r="I258" s="2"/>
      <c r="J258" s="2"/>
      <c r="K258" s="2"/>
      <c r="L258" s="2"/>
      <c r="M258" s="2"/>
    </row>
    <row r="259" spans="1:13" x14ac:dyDescent="0.3">
      <c r="A259" s="2"/>
      <c r="B259" s="2"/>
      <c r="C259" s="2"/>
      <c r="E259" s="232" t="s">
        <v>45</v>
      </c>
      <c r="F259" s="232"/>
      <c r="G259" s="232"/>
      <c r="H259" s="232"/>
      <c r="I259" s="232"/>
      <c r="J259" s="2"/>
      <c r="K259" s="2"/>
      <c r="L259" s="2"/>
      <c r="M259" s="2"/>
    </row>
    <row r="260" spans="1:13" x14ac:dyDescent="0.3">
      <c r="A260" s="2"/>
      <c r="B260" s="2"/>
      <c r="C260" s="2"/>
      <c r="D260" s="2"/>
      <c r="E260" s="232" t="str">
        <f>Orientações!C7</f>
        <v>Nome Completo da(o) Solicitante</v>
      </c>
      <c r="F260" s="232"/>
      <c r="G260" s="232"/>
      <c r="H260" s="232"/>
      <c r="I260" s="232"/>
      <c r="J260" s="2"/>
      <c r="K260" s="2"/>
      <c r="L260" s="2"/>
      <c r="M260" s="2"/>
    </row>
    <row r="261" spans="1:13" x14ac:dyDescent="0.3">
      <c r="A261" s="2"/>
      <c r="B261" s="2"/>
      <c r="C261" s="2"/>
      <c r="D261" s="2"/>
      <c r="E261" s="232" t="str">
        <f>CONCATENATE("SIAPE nº ",Orientações!D8)</f>
        <v>SIAPE nº 1234567</v>
      </c>
      <c r="F261" s="232"/>
      <c r="G261" s="232"/>
      <c r="H261" s="232"/>
      <c r="I261" s="232"/>
      <c r="J261" s="2"/>
      <c r="K261" s="2"/>
      <c r="L261" s="2"/>
      <c r="M261" s="2"/>
    </row>
  </sheetData>
  <sheetProtection algorithmName="SHA-512" hashValue="WlN9yY8uquWVj+QnjkC4wQAJTYImoezdqo1dEUz/IvL1u56COppJy9WOaSfuXnUNtQ2KqwKzOIOJzOZyeJs8vQ==" saltValue="NoY6jIW576mHENF4DNrICw==" spinCount="100000" sheet="1" objects="1" scenarios="1"/>
  <mergeCells count="717">
    <mergeCell ref="E259:I259"/>
    <mergeCell ref="E260:I260"/>
    <mergeCell ref="E261:I261"/>
    <mergeCell ref="A254:I254"/>
    <mergeCell ref="J254:K254"/>
    <mergeCell ref="L254:M254"/>
    <mergeCell ref="A255:I255"/>
    <mergeCell ref="J255:K255"/>
    <mergeCell ref="L255:M255"/>
    <mergeCell ref="A252:I252"/>
    <mergeCell ref="J252:K252"/>
    <mergeCell ref="L252:M252"/>
    <mergeCell ref="A253:I253"/>
    <mergeCell ref="J253:K253"/>
    <mergeCell ref="L253:M253"/>
    <mergeCell ref="A250:I250"/>
    <mergeCell ref="J250:K250"/>
    <mergeCell ref="L250:M250"/>
    <mergeCell ref="A251:I251"/>
    <mergeCell ref="J251:K251"/>
    <mergeCell ref="L251:M251"/>
    <mergeCell ref="A248:I248"/>
    <mergeCell ref="J248:K248"/>
    <mergeCell ref="L248:M248"/>
    <mergeCell ref="A249:I249"/>
    <mergeCell ref="J249:K249"/>
    <mergeCell ref="L249:M249"/>
    <mergeCell ref="A246:I246"/>
    <mergeCell ref="J246:K246"/>
    <mergeCell ref="L246:M246"/>
    <mergeCell ref="A247:I247"/>
    <mergeCell ref="J247:K247"/>
    <mergeCell ref="L247:M247"/>
    <mergeCell ref="A244:I244"/>
    <mergeCell ref="J244:K244"/>
    <mergeCell ref="L244:M244"/>
    <mergeCell ref="A245:I245"/>
    <mergeCell ref="J245:K245"/>
    <mergeCell ref="L245:M245"/>
    <mergeCell ref="A239:B239"/>
    <mergeCell ref="H239:I239"/>
    <mergeCell ref="L239:M239"/>
    <mergeCell ref="A240:D240"/>
    <mergeCell ref="E240:F240"/>
    <mergeCell ref="I240:J240"/>
    <mergeCell ref="A237:B237"/>
    <mergeCell ref="H237:I237"/>
    <mergeCell ref="L237:M237"/>
    <mergeCell ref="A238:B238"/>
    <mergeCell ref="H238:I238"/>
    <mergeCell ref="L238:M238"/>
    <mergeCell ref="A235:B235"/>
    <mergeCell ref="H235:I235"/>
    <mergeCell ref="L235:M235"/>
    <mergeCell ref="A236:B236"/>
    <mergeCell ref="H236:I236"/>
    <mergeCell ref="L236:M236"/>
    <mergeCell ref="A233:B233"/>
    <mergeCell ref="H233:I233"/>
    <mergeCell ref="L233:M233"/>
    <mergeCell ref="A234:B234"/>
    <mergeCell ref="C234:D234"/>
    <mergeCell ref="H234:I234"/>
    <mergeCell ref="L234:M234"/>
    <mergeCell ref="A231:B231"/>
    <mergeCell ref="H231:I231"/>
    <mergeCell ref="L231:M231"/>
    <mergeCell ref="A232:B232"/>
    <mergeCell ref="H232:I232"/>
    <mergeCell ref="L232:M232"/>
    <mergeCell ref="A229:B229"/>
    <mergeCell ref="H229:I229"/>
    <mergeCell ref="L229:M229"/>
    <mergeCell ref="A230:B230"/>
    <mergeCell ref="H230:I230"/>
    <mergeCell ref="L230:M230"/>
    <mergeCell ref="A227:B227"/>
    <mergeCell ref="C227:D227"/>
    <mergeCell ref="H227:I227"/>
    <mergeCell ref="L227:M227"/>
    <mergeCell ref="A228:B228"/>
    <mergeCell ref="H228:I228"/>
    <mergeCell ref="L228:M228"/>
    <mergeCell ref="A225:B225"/>
    <mergeCell ref="H225:I225"/>
    <mergeCell ref="L225:M225"/>
    <mergeCell ref="A226:B226"/>
    <mergeCell ref="C226:D226"/>
    <mergeCell ref="H226:I226"/>
    <mergeCell ref="L226:M226"/>
    <mergeCell ref="A223:B223"/>
    <mergeCell ref="C223:D223"/>
    <mergeCell ref="H223:I223"/>
    <mergeCell ref="L223:M223"/>
    <mergeCell ref="A224:B224"/>
    <mergeCell ref="H224:I224"/>
    <mergeCell ref="L224:M224"/>
    <mergeCell ref="A221:B221"/>
    <mergeCell ref="H221:I221"/>
    <mergeCell ref="L221:M221"/>
    <mergeCell ref="A222:B222"/>
    <mergeCell ref="H222:I222"/>
    <mergeCell ref="L222:M222"/>
    <mergeCell ref="A219:B219"/>
    <mergeCell ref="C219:D219"/>
    <mergeCell ref="H219:I219"/>
    <mergeCell ref="L219:M219"/>
    <mergeCell ref="A220:B220"/>
    <mergeCell ref="C220:D220"/>
    <mergeCell ref="H220:I220"/>
    <mergeCell ref="L220:M220"/>
    <mergeCell ref="A217:B217"/>
    <mergeCell ref="H217:I217"/>
    <mergeCell ref="L217:M217"/>
    <mergeCell ref="A218:B218"/>
    <mergeCell ref="H218:I218"/>
    <mergeCell ref="L218:M218"/>
    <mergeCell ref="A215:B215"/>
    <mergeCell ref="H215:I215"/>
    <mergeCell ref="L215:M215"/>
    <mergeCell ref="A216:B216"/>
    <mergeCell ref="C216:D216"/>
    <mergeCell ref="H216:I216"/>
    <mergeCell ref="L216:M216"/>
    <mergeCell ref="A213:B213"/>
    <mergeCell ref="C213:D213"/>
    <mergeCell ref="H213:I213"/>
    <mergeCell ref="L213:M213"/>
    <mergeCell ref="A214:B214"/>
    <mergeCell ref="H214:I214"/>
    <mergeCell ref="L214:M214"/>
    <mergeCell ref="A211:B211"/>
    <mergeCell ref="H211:I211"/>
    <mergeCell ref="L211:M211"/>
    <mergeCell ref="A212:B212"/>
    <mergeCell ref="C212:D212"/>
    <mergeCell ref="H212:I212"/>
    <mergeCell ref="L212:M212"/>
    <mergeCell ref="A209:B209"/>
    <mergeCell ref="C209:D209"/>
    <mergeCell ref="H209:I209"/>
    <mergeCell ref="L209:M209"/>
    <mergeCell ref="A210:B210"/>
    <mergeCell ref="H210:I210"/>
    <mergeCell ref="L210:M210"/>
    <mergeCell ref="A207:B207"/>
    <mergeCell ref="H207:I207"/>
    <mergeCell ref="L207:M207"/>
    <mergeCell ref="A208:B208"/>
    <mergeCell ref="H208:I208"/>
    <mergeCell ref="L208:M208"/>
    <mergeCell ref="A205:B205"/>
    <mergeCell ref="C205:D205"/>
    <mergeCell ref="H205:I205"/>
    <mergeCell ref="L205:M205"/>
    <mergeCell ref="A206:B206"/>
    <mergeCell ref="C206:D206"/>
    <mergeCell ref="H206:I206"/>
    <mergeCell ref="L206:M206"/>
    <mergeCell ref="A203:B203"/>
    <mergeCell ref="H203:I203"/>
    <mergeCell ref="L203:M203"/>
    <mergeCell ref="A204:B204"/>
    <mergeCell ref="H204:I204"/>
    <mergeCell ref="L204:M204"/>
    <mergeCell ref="A201:B201"/>
    <mergeCell ref="H201:I201"/>
    <mergeCell ref="L201:M201"/>
    <mergeCell ref="A202:B202"/>
    <mergeCell ref="H202:I202"/>
    <mergeCell ref="L202:M202"/>
    <mergeCell ref="A199:B199"/>
    <mergeCell ref="C199:D199"/>
    <mergeCell ref="H199:I199"/>
    <mergeCell ref="L199:M199"/>
    <mergeCell ref="A200:B200"/>
    <mergeCell ref="H200:I200"/>
    <mergeCell ref="L200:M200"/>
    <mergeCell ref="A195:D195"/>
    <mergeCell ref="E195:F195"/>
    <mergeCell ref="I195:J195"/>
    <mergeCell ref="A197:M197"/>
    <mergeCell ref="A198:B198"/>
    <mergeCell ref="C198:D198"/>
    <mergeCell ref="H198:I198"/>
    <mergeCell ref="L198:M198"/>
    <mergeCell ref="A193:B193"/>
    <mergeCell ref="H193:I193"/>
    <mergeCell ref="L193:M193"/>
    <mergeCell ref="A194:B194"/>
    <mergeCell ref="H194:I194"/>
    <mergeCell ref="L194:M194"/>
    <mergeCell ref="A191:B191"/>
    <mergeCell ref="C191:D191"/>
    <mergeCell ref="H191:I191"/>
    <mergeCell ref="L191:M191"/>
    <mergeCell ref="A192:B192"/>
    <mergeCell ref="H192:I192"/>
    <mergeCell ref="L192:M192"/>
    <mergeCell ref="A189:B189"/>
    <mergeCell ref="H189:I189"/>
    <mergeCell ref="L189:M189"/>
    <mergeCell ref="A190:B190"/>
    <mergeCell ref="H190:I190"/>
    <mergeCell ref="L190:M190"/>
    <mergeCell ref="A187:B187"/>
    <mergeCell ref="H187:I187"/>
    <mergeCell ref="L187:M187"/>
    <mergeCell ref="A188:B188"/>
    <mergeCell ref="H188:I188"/>
    <mergeCell ref="L188:M188"/>
    <mergeCell ref="A185:B185"/>
    <mergeCell ref="C185:D185"/>
    <mergeCell ref="H185:I185"/>
    <mergeCell ref="L185:M185"/>
    <mergeCell ref="A186:B186"/>
    <mergeCell ref="H186:I186"/>
    <mergeCell ref="L186:M186"/>
    <mergeCell ref="A183:B183"/>
    <mergeCell ref="H183:I183"/>
    <mergeCell ref="L183:M183"/>
    <mergeCell ref="A184:B184"/>
    <mergeCell ref="H184:I184"/>
    <mergeCell ref="L184:M184"/>
    <mergeCell ref="A181:B181"/>
    <mergeCell ref="H181:I181"/>
    <mergeCell ref="L181:M181"/>
    <mergeCell ref="A182:B182"/>
    <mergeCell ref="H182:I182"/>
    <mergeCell ref="L182:M182"/>
    <mergeCell ref="A179:B179"/>
    <mergeCell ref="H179:I179"/>
    <mergeCell ref="L179:M179"/>
    <mergeCell ref="A180:B180"/>
    <mergeCell ref="C180:D180"/>
    <mergeCell ref="H180:I180"/>
    <mergeCell ref="L180:M180"/>
    <mergeCell ref="A177:B177"/>
    <mergeCell ref="H177:I177"/>
    <mergeCell ref="L177:M177"/>
    <mergeCell ref="A178:B178"/>
    <mergeCell ref="H178:I178"/>
    <mergeCell ref="L178:M178"/>
    <mergeCell ref="A175:B175"/>
    <mergeCell ref="H175:I175"/>
    <mergeCell ref="L175:M175"/>
    <mergeCell ref="A176:B176"/>
    <mergeCell ref="H176:I176"/>
    <mergeCell ref="L176:M176"/>
    <mergeCell ref="A173:B173"/>
    <mergeCell ref="H173:I173"/>
    <mergeCell ref="L173:M173"/>
    <mergeCell ref="A174:B174"/>
    <mergeCell ref="C174:D174"/>
    <mergeCell ref="H174:I174"/>
    <mergeCell ref="L174:M174"/>
    <mergeCell ref="A170:M170"/>
    <mergeCell ref="A171:B171"/>
    <mergeCell ref="C171:D171"/>
    <mergeCell ref="H171:I171"/>
    <mergeCell ref="L171:M171"/>
    <mergeCell ref="A172:B172"/>
    <mergeCell ref="H172:I172"/>
    <mergeCell ref="L172:M172"/>
    <mergeCell ref="A167:B167"/>
    <mergeCell ref="H167:I167"/>
    <mergeCell ref="L167:M167"/>
    <mergeCell ref="A168:D168"/>
    <mergeCell ref="E168:F168"/>
    <mergeCell ref="I168:J168"/>
    <mergeCell ref="A165:B165"/>
    <mergeCell ref="C165:D165"/>
    <mergeCell ref="H165:I165"/>
    <mergeCell ref="L165:M165"/>
    <mergeCell ref="A166:B166"/>
    <mergeCell ref="H166:I166"/>
    <mergeCell ref="L166:M166"/>
    <mergeCell ref="A163:B163"/>
    <mergeCell ref="H163:I163"/>
    <mergeCell ref="L163:M163"/>
    <mergeCell ref="A164:B164"/>
    <mergeCell ref="H164:I164"/>
    <mergeCell ref="L164:M164"/>
    <mergeCell ref="A161:B161"/>
    <mergeCell ref="H161:I161"/>
    <mergeCell ref="L161:M161"/>
    <mergeCell ref="A162:B162"/>
    <mergeCell ref="H162:I162"/>
    <mergeCell ref="L162:M162"/>
    <mergeCell ref="A159:B159"/>
    <mergeCell ref="H159:I159"/>
    <mergeCell ref="L159:M159"/>
    <mergeCell ref="A160:B160"/>
    <mergeCell ref="C160:D160"/>
    <mergeCell ref="H160:I160"/>
    <mergeCell ref="L160:M160"/>
    <mergeCell ref="A155:D155"/>
    <mergeCell ref="E155:F155"/>
    <mergeCell ref="I155:J155"/>
    <mergeCell ref="A157:M157"/>
    <mergeCell ref="A158:B158"/>
    <mergeCell ref="C158:D158"/>
    <mergeCell ref="H158:I158"/>
    <mergeCell ref="L158:M158"/>
    <mergeCell ref="A153:B153"/>
    <mergeCell ref="H153:I153"/>
    <mergeCell ref="L153:M153"/>
    <mergeCell ref="A154:B154"/>
    <mergeCell ref="H154:I154"/>
    <mergeCell ref="L154:M154"/>
    <mergeCell ref="A151:B151"/>
    <mergeCell ref="H151:I151"/>
    <mergeCell ref="L151:M151"/>
    <mergeCell ref="A152:B152"/>
    <mergeCell ref="C152:D152"/>
    <mergeCell ref="H152:I152"/>
    <mergeCell ref="L152:M152"/>
    <mergeCell ref="A149:B149"/>
    <mergeCell ref="H149:I149"/>
    <mergeCell ref="L149:M149"/>
    <mergeCell ref="A150:B150"/>
    <mergeCell ref="H150:I150"/>
    <mergeCell ref="L150:M150"/>
    <mergeCell ref="A147:B147"/>
    <mergeCell ref="H147:I147"/>
    <mergeCell ref="L147:M147"/>
    <mergeCell ref="A148:B148"/>
    <mergeCell ref="C148:D148"/>
    <mergeCell ref="H148:I148"/>
    <mergeCell ref="L148:M148"/>
    <mergeCell ref="A145:B145"/>
    <mergeCell ref="H145:I145"/>
    <mergeCell ref="L145:M145"/>
    <mergeCell ref="A146:B146"/>
    <mergeCell ref="H146:I146"/>
    <mergeCell ref="L146:M146"/>
    <mergeCell ref="A143:B143"/>
    <mergeCell ref="H143:I143"/>
    <mergeCell ref="L143:M143"/>
    <mergeCell ref="A144:B144"/>
    <mergeCell ref="C144:D144"/>
    <mergeCell ref="H144:I144"/>
    <mergeCell ref="L144:M144"/>
    <mergeCell ref="A141:B141"/>
    <mergeCell ref="H141:I141"/>
    <mergeCell ref="L141:M141"/>
    <mergeCell ref="A142:B142"/>
    <mergeCell ref="H142:I142"/>
    <mergeCell ref="L142:M142"/>
    <mergeCell ref="A139:B139"/>
    <mergeCell ref="H139:I139"/>
    <mergeCell ref="L139:M139"/>
    <mergeCell ref="A140:B140"/>
    <mergeCell ref="C140:D140"/>
    <mergeCell ref="H140:I140"/>
    <mergeCell ref="L140:M140"/>
    <mergeCell ref="A137:B137"/>
    <mergeCell ref="C137:D137"/>
    <mergeCell ref="H137:I137"/>
    <mergeCell ref="L137:M137"/>
    <mergeCell ref="A138:B138"/>
    <mergeCell ref="H138:I138"/>
    <mergeCell ref="L138:M138"/>
    <mergeCell ref="A135:B135"/>
    <mergeCell ref="H135:I135"/>
    <mergeCell ref="L135:M135"/>
    <mergeCell ref="A136:B136"/>
    <mergeCell ref="H136:I136"/>
    <mergeCell ref="L136:M136"/>
    <mergeCell ref="A133:B133"/>
    <mergeCell ref="C133:D133"/>
    <mergeCell ref="H133:I133"/>
    <mergeCell ref="L133:M133"/>
    <mergeCell ref="A134:B134"/>
    <mergeCell ref="H134:I134"/>
    <mergeCell ref="L134:M134"/>
    <mergeCell ref="A131:B131"/>
    <mergeCell ref="H131:I131"/>
    <mergeCell ref="L131:M131"/>
    <mergeCell ref="A132:B132"/>
    <mergeCell ref="H132:I132"/>
    <mergeCell ref="L132:M132"/>
    <mergeCell ref="A128:M128"/>
    <mergeCell ref="A129:B129"/>
    <mergeCell ref="C129:D129"/>
    <mergeCell ref="H129:I129"/>
    <mergeCell ref="L129:M129"/>
    <mergeCell ref="A130:B130"/>
    <mergeCell ref="H130:I130"/>
    <mergeCell ref="L130:M130"/>
    <mergeCell ref="A125:B125"/>
    <mergeCell ref="H125:I125"/>
    <mergeCell ref="L125:M125"/>
    <mergeCell ref="A126:D126"/>
    <mergeCell ref="E126:F126"/>
    <mergeCell ref="I126:J126"/>
    <mergeCell ref="A123:B123"/>
    <mergeCell ref="H123:I123"/>
    <mergeCell ref="L123:M123"/>
    <mergeCell ref="A124:B124"/>
    <mergeCell ref="H124:I124"/>
    <mergeCell ref="L124:M124"/>
    <mergeCell ref="A121:B121"/>
    <mergeCell ref="H121:I121"/>
    <mergeCell ref="L121:M121"/>
    <mergeCell ref="A122:B122"/>
    <mergeCell ref="H122:I122"/>
    <mergeCell ref="L122:M122"/>
    <mergeCell ref="A119:B119"/>
    <mergeCell ref="H119:I119"/>
    <mergeCell ref="L119:M119"/>
    <mergeCell ref="A120:B120"/>
    <mergeCell ref="C120:D120"/>
    <mergeCell ref="H120:I120"/>
    <mergeCell ref="L120:M120"/>
    <mergeCell ref="A117:B117"/>
    <mergeCell ref="H117:I117"/>
    <mergeCell ref="L117:M117"/>
    <mergeCell ref="A118:B118"/>
    <mergeCell ref="H118:I118"/>
    <mergeCell ref="L118:M118"/>
    <mergeCell ref="A115:B115"/>
    <mergeCell ref="H115:I115"/>
    <mergeCell ref="L115:M115"/>
    <mergeCell ref="A116:B116"/>
    <mergeCell ref="H116:I116"/>
    <mergeCell ref="L116:M116"/>
    <mergeCell ref="A113:B113"/>
    <mergeCell ref="H113:I113"/>
    <mergeCell ref="L113:M113"/>
    <mergeCell ref="A114:B114"/>
    <mergeCell ref="C114:D114"/>
    <mergeCell ref="H114:I114"/>
    <mergeCell ref="L114:M114"/>
    <mergeCell ref="A111:B111"/>
    <mergeCell ref="H111:I111"/>
    <mergeCell ref="L111:M111"/>
    <mergeCell ref="A112:B112"/>
    <mergeCell ref="H112:I112"/>
    <mergeCell ref="L112:M112"/>
    <mergeCell ref="A109:B109"/>
    <mergeCell ref="C109:D109"/>
    <mergeCell ref="H109:I109"/>
    <mergeCell ref="L109:M109"/>
    <mergeCell ref="A110:B110"/>
    <mergeCell ref="H110:I110"/>
    <mergeCell ref="L110:M110"/>
    <mergeCell ref="A107:B107"/>
    <mergeCell ref="H107:I107"/>
    <mergeCell ref="L107:M107"/>
    <mergeCell ref="A108:B108"/>
    <mergeCell ref="H108:I108"/>
    <mergeCell ref="L108:M108"/>
    <mergeCell ref="A105:B105"/>
    <mergeCell ref="H105:I105"/>
    <mergeCell ref="L105:M105"/>
    <mergeCell ref="A106:B106"/>
    <mergeCell ref="H106:I106"/>
    <mergeCell ref="L106:M106"/>
    <mergeCell ref="A103:B103"/>
    <mergeCell ref="H103:I103"/>
    <mergeCell ref="L103:M103"/>
    <mergeCell ref="A104:B104"/>
    <mergeCell ref="H104:I104"/>
    <mergeCell ref="L104:M104"/>
    <mergeCell ref="A101:B101"/>
    <mergeCell ref="H101:I101"/>
    <mergeCell ref="L101:M101"/>
    <mergeCell ref="A102:B102"/>
    <mergeCell ref="C102:D102"/>
    <mergeCell ref="H102:I102"/>
    <mergeCell ref="L102:M102"/>
    <mergeCell ref="A99:B99"/>
    <mergeCell ref="H99:I99"/>
    <mergeCell ref="L99:M99"/>
    <mergeCell ref="A100:B100"/>
    <mergeCell ref="H100:I100"/>
    <mergeCell ref="L100:M100"/>
    <mergeCell ref="A97:B97"/>
    <mergeCell ref="C97:D97"/>
    <mergeCell ref="H97:I97"/>
    <mergeCell ref="L97:M97"/>
    <mergeCell ref="A98:B98"/>
    <mergeCell ref="H98:I98"/>
    <mergeCell ref="L98:M98"/>
    <mergeCell ref="A95:B95"/>
    <mergeCell ref="H95:I95"/>
    <mergeCell ref="L95:M95"/>
    <mergeCell ref="A96:B96"/>
    <mergeCell ref="H96:I96"/>
    <mergeCell ref="L96:M96"/>
    <mergeCell ref="A93:B93"/>
    <mergeCell ref="H93:I93"/>
    <mergeCell ref="L93:M93"/>
    <mergeCell ref="A94:B94"/>
    <mergeCell ref="H94:I94"/>
    <mergeCell ref="L94:M94"/>
    <mergeCell ref="A91:B91"/>
    <mergeCell ref="C91:D91"/>
    <mergeCell ref="H91:I91"/>
    <mergeCell ref="L91:M91"/>
    <mergeCell ref="A92:B92"/>
    <mergeCell ref="H92:I92"/>
    <mergeCell ref="L92:M92"/>
    <mergeCell ref="A89:B89"/>
    <mergeCell ref="H89:I89"/>
    <mergeCell ref="L89:M89"/>
    <mergeCell ref="A90:B90"/>
    <mergeCell ref="H90:I90"/>
    <mergeCell ref="L90:M90"/>
    <mergeCell ref="A87:B87"/>
    <mergeCell ref="H87:I87"/>
    <mergeCell ref="L87:M87"/>
    <mergeCell ref="A88:B88"/>
    <mergeCell ref="H88:I88"/>
    <mergeCell ref="L88:M88"/>
    <mergeCell ref="A85:B85"/>
    <mergeCell ref="H85:I85"/>
    <mergeCell ref="L85:M85"/>
    <mergeCell ref="A86:B86"/>
    <mergeCell ref="H86:I86"/>
    <mergeCell ref="L86:M86"/>
    <mergeCell ref="A81:D81"/>
    <mergeCell ref="E81:F81"/>
    <mergeCell ref="I81:J81"/>
    <mergeCell ref="A83:M83"/>
    <mergeCell ref="A84:B84"/>
    <mergeCell ref="C84:D84"/>
    <mergeCell ref="H84:I84"/>
    <mergeCell ref="L84:M84"/>
    <mergeCell ref="A79:B79"/>
    <mergeCell ref="H79:I79"/>
    <mergeCell ref="L79:M79"/>
    <mergeCell ref="A80:B80"/>
    <mergeCell ref="H80:I80"/>
    <mergeCell ref="L80:M80"/>
    <mergeCell ref="A77:B77"/>
    <mergeCell ref="H77:I77"/>
    <mergeCell ref="L77:M77"/>
    <mergeCell ref="A78:B78"/>
    <mergeCell ref="H78:I78"/>
    <mergeCell ref="L78:M78"/>
    <mergeCell ref="A75:B75"/>
    <mergeCell ref="H75:I75"/>
    <mergeCell ref="L75:M75"/>
    <mergeCell ref="A76:B76"/>
    <mergeCell ref="H76:I76"/>
    <mergeCell ref="L76:M76"/>
    <mergeCell ref="A73:B73"/>
    <mergeCell ref="H73:I73"/>
    <mergeCell ref="L73:M73"/>
    <mergeCell ref="A74:B74"/>
    <mergeCell ref="C74:D74"/>
    <mergeCell ref="H74:I74"/>
    <mergeCell ref="L74:M74"/>
    <mergeCell ref="A69:D69"/>
    <mergeCell ref="E69:F69"/>
    <mergeCell ref="I69:J69"/>
    <mergeCell ref="A71:M71"/>
    <mergeCell ref="A72:B72"/>
    <mergeCell ref="C72:D72"/>
    <mergeCell ref="H72:I72"/>
    <mergeCell ref="L72:M72"/>
    <mergeCell ref="A67:B67"/>
    <mergeCell ref="H67:I67"/>
    <mergeCell ref="L67:M67"/>
    <mergeCell ref="A68:B68"/>
    <mergeCell ref="H68:I68"/>
    <mergeCell ref="L68:M68"/>
    <mergeCell ref="A65:B65"/>
    <mergeCell ref="H65:I65"/>
    <mergeCell ref="L65:M65"/>
    <mergeCell ref="A66:B66"/>
    <mergeCell ref="C66:D66"/>
    <mergeCell ref="H66:I66"/>
    <mergeCell ref="L66:M66"/>
    <mergeCell ref="A63:B63"/>
    <mergeCell ref="H63:I63"/>
    <mergeCell ref="L63:M63"/>
    <mergeCell ref="A64:B64"/>
    <mergeCell ref="H64:I64"/>
    <mergeCell ref="L64:M64"/>
    <mergeCell ref="A61:B61"/>
    <mergeCell ref="H61:I61"/>
    <mergeCell ref="L61:M61"/>
    <mergeCell ref="A62:B62"/>
    <mergeCell ref="H62:I62"/>
    <mergeCell ref="L62:M62"/>
    <mergeCell ref="A59:B59"/>
    <mergeCell ref="H59:I59"/>
    <mergeCell ref="L59:M59"/>
    <mergeCell ref="A60:B60"/>
    <mergeCell ref="C60:D60"/>
    <mergeCell ref="H60:I60"/>
    <mergeCell ref="L60:M60"/>
    <mergeCell ref="A55:D55"/>
    <mergeCell ref="E55:F55"/>
    <mergeCell ref="I55:J55"/>
    <mergeCell ref="A57:M57"/>
    <mergeCell ref="A58:B58"/>
    <mergeCell ref="C58:D58"/>
    <mergeCell ref="H58:I58"/>
    <mergeCell ref="L58:M58"/>
    <mergeCell ref="A53:B53"/>
    <mergeCell ref="H53:I53"/>
    <mergeCell ref="L53:M53"/>
    <mergeCell ref="A54:B54"/>
    <mergeCell ref="H54:I54"/>
    <mergeCell ref="L54:M54"/>
    <mergeCell ref="A51:B51"/>
    <mergeCell ref="H51:I51"/>
    <mergeCell ref="L51:M51"/>
    <mergeCell ref="A52:B52"/>
    <mergeCell ref="H52:I52"/>
    <mergeCell ref="L52:M52"/>
    <mergeCell ref="A49:B49"/>
    <mergeCell ref="C49:D49"/>
    <mergeCell ref="H49:I49"/>
    <mergeCell ref="L49:M49"/>
    <mergeCell ref="A50:B50"/>
    <mergeCell ref="H50:I50"/>
    <mergeCell ref="L50:M50"/>
    <mergeCell ref="A47:B47"/>
    <mergeCell ref="H47:I47"/>
    <mergeCell ref="L47:M47"/>
    <mergeCell ref="A48:B48"/>
    <mergeCell ref="H48:I48"/>
    <mergeCell ref="L48:M48"/>
    <mergeCell ref="A45:B45"/>
    <mergeCell ref="H45:I45"/>
    <mergeCell ref="L45:M45"/>
    <mergeCell ref="A46:B46"/>
    <mergeCell ref="H46:I46"/>
    <mergeCell ref="L46:M46"/>
    <mergeCell ref="A43:B43"/>
    <mergeCell ref="H43:I43"/>
    <mergeCell ref="L43:M43"/>
    <mergeCell ref="A44:B44"/>
    <mergeCell ref="C44:D44"/>
    <mergeCell ref="H44:I44"/>
    <mergeCell ref="L44:M44"/>
    <mergeCell ref="A41:B41"/>
    <mergeCell ref="C41:D41"/>
    <mergeCell ref="H41:I41"/>
    <mergeCell ref="L41:M41"/>
    <mergeCell ref="A42:B42"/>
    <mergeCell ref="H42:I42"/>
    <mergeCell ref="L42:M42"/>
    <mergeCell ref="A38:M38"/>
    <mergeCell ref="A39:B39"/>
    <mergeCell ref="C39:D39"/>
    <mergeCell ref="H39:I39"/>
    <mergeCell ref="L39:M39"/>
    <mergeCell ref="A40:B40"/>
    <mergeCell ref="H40:I40"/>
    <mergeCell ref="L40:M40"/>
    <mergeCell ref="A35:D35"/>
    <mergeCell ref="H35:I35"/>
    <mergeCell ref="L35:M35"/>
    <mergeCell ref="A36:D36"/>
    <mergeCell ref="E36:F36"/>
    <mergeCell ref="I36:J36"/>
    <mergeCell ref="A33:D33"/>
    <mergeCell ref="H33:I33"/>
    <mergeCell ref="L33:M33"/>
    <mergeCell ref="A34:D34"/>
    <mergeCell ref="H34:I34"/>
    <mergeCell ref="L34:M34"/>
    <mergeCell ref="A31:B31"/>
    <mergeCell ref="H31:I31"/>
    <mergeCell ref="L31:M31"/>
    <mergeCell ref="A32:D32"/>
    <mergeCell ref="H32:I32"/>
    <mergeCell ref="L32:M32"/>
    <mergeCell ref="A27:D27"/>
    <mergeCell ref="E27:F27"/>
    <mergeCell ref="I27:J27"/>
    <mergeCell ref="A29:M29"/>
    <mergeCell ref="A30:B30"/>
    <mergeCell ref="C30:D30"/>
    <mergeCell ref="H30:I30"/>
    <mergeCell ref="L30:M30"/>
    <mergeCell ref="A25:B25"/>
    <mergeCell ref="H25:I25"/>
    <mergeCell ref="L25:M25"/>
    <mergeCell ref="A26:B26"/>
    <mergeCell ref="H26:I26"/>
    <mergeCell ref="L26:M26"/>
    <mergeCell ref="A23:B23"/>
    <mergeCell ref="C23:D23"/>
    <mergeCell ref="H23:I23"/>
    <mergeCell ref="L23:M23"/>
    <mergeCell ref="A24:B24"/>
    <mergeCell ref="H24:I24"/>
    <mergeCell ref="L24:M24"/>
    <mergeCell ref="A12:G12"/>
    <mergeCell ref="A13:B13"/>
    <mergeCell ref="A15:D15"/>
    <mergeCell ref="A20:M20"/>
    <mergeCell ref="A22:M22"/>
    <mergeCell ref="A19:M19"/>
    <mergeCell ref="A14:F14"/>
    <mergeCell ref="A9:B9"/>
    <mergeCell ref="C9:G9"/>
    <mergeCell ref="H9:I9"/>
    <mergeCell ref="J9:M9"/>
    <mergeCell ref="A10:C10"/>
    <mergeCell ref="A11:D11"/>
    <mergeCell ref="A1:M1"/>
    <mergeCell ref="A3:M3"/>
    <mergeCell ref="A5:M5"/>
    <mergeCell ref="A7:M7"/>
    <mergeCell ref="B8:G8"/>
    <mergeCell ref="H8:I8"/>
    <mergeCell ref="J8:K8"/>
    <mergeCell ref="L8:M8"/>
    <mergeCell ref="E11:H11"/>
  </mergeCells>
  <pageMargins left="0.39370078740157483" right="0.39370078740157483" top="0.78740157480314965" bottom="0.39370078740157483" header="0.11811023622047245" footer="0.11811023622047245"/>
  <pageSetup paperSize="9" orientation="landscape" r:id="rId1"/>
  <headerFooter>
    <oddHeader>&amp;L&amp;G&amp;CSERVIÇO PÚBLICO FEDERAL
UNIVERSIDADE FEDERAL DO OESTE DA BAHIA</oddHeader>
    <oddFooter>&amp;R&amp;P  de &amp;N</oddFooter>
  </headerFooter>
  <rowBreaks count="19" manualBreakCount="19">
    <brk id="28" max="16383" man="1"/>
    <brk id="43" max="16383" man="1"/>
    <brk id="59" max="16383" man="1"/>
    <brk id="73" max="16383" man="1"/>
    <brk id="82" max="16383" man="1"/>
    <brk id="96" max="16383" man="1"/>
    <brk id="101" max="16383" man="1"/>
    <brk id="108" max="16383" man="1"/>
    <brk id="113" max="16383" man="1"/>
    <brk id="127" max="16383" man="1"/>
    <brk id="132" max="16383" man="1"/>
    <brk id="136" max="16383" man="1"/>
    <brk id="143" max="16383" man="1"/>
    <brk id="147" max="16383" man="1"/>
    <brk id="151" max="16383" man="1"/>
    <brk id="184" max="16383" man="1"/>
    <brk id="196" max="16383" man="1"/>
    <brk id="204" max="16383" man="1"/>
    <brk id="242" max="16383" man="1"/>
  </rowBreaks>
  <ignoredErrors>
    <ignoredError sqref="C182" 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B6668-3B90-420E-BEE4-BD630AD7088D}">
  <sheetPr>
    <tabColor theme="0"/>
  </sheetPr>
  <dimension ref="A1:BT61"/>
  <sheetViews>
    <sheetView view="pageLayout" zoomScale="120" zoomScaleNormal="100" zoomScalePageLayoutView="120" workbookViewId="0">
      <selection activeCell="H20" sqref="H20"/>
    </sheetView>
  </sheetViews>
  <sheetFormatPr defaultRowHeight="15.6" x14ac:dyDescent="0.3"/>
  <cols>
    <col min="1" max="2" width="10.5546875" style="1" customWidth="1"/>
    <col min="3" max="3" width="7" style="1" customWidth="1"/>
    <col min="4" max="5" width="11.21875" style="1" customWidth="1"/>
    <col min="6" max="6" width="10.77734375" style="1" customWidth="1"/>
    <col min="7" max="7" width="11.21875" style="1" customWidth="1"/>
    <col min="8" max="8" width="11" style="1" customWidth="1"/>
    <col min="9" max="9" width="10.6640625" style="1" customWidth="1"/>
    <col min="10" max="11" width="11.21875" style="1" customWidth="1"/>
    <col min="12" max="13" width="11" style="1" customWidth="1"/>
  </cols>
  <sheetData>
    <row r="1" spans="1:72" ht="30" customHeight="1" x14ac:dyDescent="0.3">
      <c r="A1" s="261" t="s">
        <v>548</v>
      </c>
      <c r="B1" s="261"/>
      <c r="C1" s="261"/>
      <c r="D1" s="261"/>
      <c r="E1" s="261"/>
      <c r="F1" s="261"/>
      <c r="G1" s="261"/>
      <c r="H1" s="261"/>
      <c r="I1" s="261"/>
      <c r="J1" s="140"/>
      <c r="K1" s="140"/>
      <c r="L1" s="140"/>
      <c r="M1" s="140"/>
    </row>
    <row r="2" spans="1:72" ht="9" customHeight="1" x14ac:dyDescent="0.3">
      <c r="A2" s="2"/>
      <c r="B2" s="51"/>
      <c r="C2" s="51"/>
      <c r="D2" s="51"/>
      <c r="E2" s="51"/>
      <c r="F2" s="51"/>
      <c r="G2" s="51"/>
      <c r="H2" s="51"/>
      <c r="I2" s="2"/>
    </row>
    <row r="3" spans="1:72" ht="28.8" customHeight="1" x14ac:dyDescent="0.3">
      <c r="A3" s="262" t="s">
        <v>573</v>
      </c>
      <c r="B3" s="262"/>
      <c r="C3" s="262"/>
      <c r="D3" s="262"/>
      <c r="E3" s="262"/>
      <c r="F3" s="262"/>
      <c r="G3" s="262"/>
      <c r="H3" s="262"/>
      <c r="I3" s="262"/>
      <c r="J3" s="141"/>
      <c r="K3" s="141"/>
      <c r="L3" s="141"/>
      <c r="M3" s="141"/>
    </row>
    <row r="4" spans="1:72" s="65" customFormat="1" ht="16.8" customHeight="1" x14ac:dyDescent="0.3">
      <c r="A4" s="64"/>
      <c r="B4" s="64"/>
      <c r="C4" s="64"/>
      <c r="D4" s="64"/>
      <c r="E4" s="64"/>
      <c r="F4" s="64"/>
      <c r="G4" s="64"/>
      <c r="H4" s="64"/>
      <c r="I4" s="64"/>
      <c r="J4" s="142"/>
      <c r="K4" s="142"/>
      <c r="L4" s="142"/>
      <c r="M4" s="142"/>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row>
    <row r="5" spans="1:72" ht="16.2" thickBot="1" x14ac:dyDescent="0.35">
      <c r="A5" s="360" t="s">
        <v>547</v>
      </c>
      <c r="B5" s="360"/>
      <c r="C5" s="360"/>
      <c r="D5" s="360"/>
      <c r="E5" s="360"/>
      <c r="F5" s="360"/>
      <c r="G5" s="360"/>
      <c r="H5" s="360"/>
      <c r="I5" s="360"/>
      <c r="J5" s="148"/>
      <c r="K5" s="148"/>
      <c r="L5" s="148"/>
      <c r="M5" s="148"/>
    </row>
    <row r="6" spans="1:72" ht="17.399999999999999" customHeight="1" x14ac:dyDescent="0.3">
      <c r="A6" s="66" t="s">
        <v>24</v>
      </c>
      <c r="B6" s="270" t="str">
        <f>Orientações!C7</f>
        <v>Nome Completo da(o) Solicitante</v>
      </c>
      <c r="C6" s="270"/>
      <c r="D6" s="270"/>
      <c r="E6" s="270"/>
      <c r="F6" s="270"/>
      <c r="G6" s="270"/>
      <c r="H6" s="71"/>
      <c r="I6" s="72"/>
    </row>
    <row r="7" spans="1:72" ht="17.399999999999999" customHeight="1" x14ac:dyDescent="0.3">
      <c r="A7" s="223" t="s">
        <v>110</v>
      </c>
      <c r="B7" s="227"/>
      <c r="C7" s="207" t="str">
        <f>Orientações!E9</f>
        <v>Centro das Ciências Exatas e das Tecnologias</v>
      </c>
      <c r="D7" s="207"/>
      <c r="E7" s="207"/>
      <c r="F7" s="207"/>
      <c r="G7" s="207"/>
      <c r="H7" s="2"/>
      <c r="I7" s="9"/>
      <c r="N7" s="1"/>
    </row>
    <row r="8" spans="1:72" ht="17.399999999999999" customHeight="1" x14ac:dyDescent="0.3">
      <c r="A8" s="223" t="s">
        <v>107</v>
      </c>
      <c r="B8" s="227"/>
      <c r="C8" s="227"/>
      <c r="D8" s="127">
        <f>Orientações!E11</f>
        <v>45230</v>
      </c>
      <c r="E8" s="4" t="s">
        <v>56</v>
      </c>
      <c r="F8" s="128">
        <f>Orientações!E12</f>
        <v>45961</v>
      </c>
      <c r="G8" s="2"/>
      <c r="H8" s="2"/>
      <c r="I8" s="9"/>
    </row>
    <row r="9" spans="1:72" ht="17.399999999999999" customHeight="1" x14ac:dyDescent="0.3">
      <c r="A9" s="223" t="s">
        <v>109</v>
      </c>
      <c r="B9" s="227"/>
      <c r="C9" s="207">
        <f>Orientações!D8</f>
        <v>1234567</v>
      </c>
      <c r="D9" s="207"/>
      <c r="E9" s="227"/>
      <c r="F9" s="227"/>
      <c r="G9" s="2"/>
      <c r="H9" s="15"/>
      <c r="I9" s="11"/>
      <c r="J9" s="144"/>
      <c r="K9" s="144"/>
      <c r="L9" s="138"/>
      <c r="M9" s="138"/>
    </row>
    <row r="10" spans="1:72" ht="17.399999999999999" customHeight="1" x14ac:dyDescent="0.3">
      <c r="A10" s="223" t="s">
        <v>111</v>
      </c>
      <c r="B10" s="227"/>
      <c r="C10" s="207" t="str">
        <f>Orientações!E10</f>
        <v>40 horas semanais com dedicação exclusiva</v>
      </c>
      <c r="D10" s="207"/>
      <c r="E10" s="207"/>
      <c r="F10" s="207"/>
      <c r="G10" s="2"/>
      <c r="H10" s="15"/>
      <c r="I10" s="11"/>
      <c r="J10" s="144"/>
      <c r="K10" s="144"/>
      <c r="L10" s="138"/>
      <c r="M10" s="138"/>
    </row>
    <row r="11" spans="1:72" ht="17.399999999999999" customHeight="1" x14ac:dyDescent="0.3">
      <c r="A11" s="223" t="s">
        <v>113</v>
      </c>
      <c r="B11" s="227"/>
      <c r="C11" s="227"/>
      <c r="D11" s="227"/>
      <c r="E11" s="207" t="str">
        <f>IF(Orientações!I15="Sim",CONCATENATE(Orientações!I15," (de ",DAY(Orientações!E16),"/",MONTH(Orientações!E16),"/",YEAR(Orientações!E16)," a ",DAY(Orientações!I16),"/",MONTH(Orientações!I16),"/",YEAR(Orientações!I16),")"),Orientações!I15)</f>
        <v>Não se aplica</v>
      </c>
      <c r="F11" s="207"/>
      <c r="G11" s="207"/>
      <c r="H11" s="2"/>
      <c r="I11" s="9"/>
      <c r="J11" s="144"/>
      <c r="K11" s="144"/>
      <c r="L11" s="138"/>
      <c r="M11" s="138"/>
    </row>
    <row r="12" spans="1:72" ht="17.399999999999999" customHeight="1" thickBot="1" x14ac:dyDescent="0.35">
      <c r="A12" s="273" t="str">
        <f>Orientações!B14</f>
        <v>Progressão  solicitada:</v>
      </c>
      <c r="B12" s="274"/>
      <c r="C12" s="89" t="str">
        <f>Orientações!E14</f>
        <v>do nível III da Classe B para o nível IV da Classe B</v>
      </c>
      <c r="D12" s="16"/>
      <c r="E12" s="68"/>
      <c r="F12" s="16"/>
      <c r="G12" s="12"/>
      <c r="H12" s="12"/>
      <c r="I12" s="13"/>
      <c r="J12" s="144"/>
      <c r="K12" s="144"/>
      <c r="L12" s="138"/>
      <c r="M12" s="138"/>
    </row>
    <row r="13" spans="1:72" ht="17.399999999999999" customHeight="1" x14ac:dyDescent="0.3">
      <c r="A13" s="15"/>
      <c r="B13" s="15"/>
      <c r="C13" s="97"/>
      <c r="D13" s="129"/>
      <c r="E13" s="50"/>
      <c r="F13" s="129"/>
      <c r="G13" s="2"/>
      <c r="H13" s="2"/>
      <c r="I13" s="2"/>
      <c r="J13" s="144"/>
      <c r="K13" s="144"/>
      <c r="L13" s="138"/>
      <c r="M13" s="138"/>
    </row>
    <row r="14" spans="1:72" ht="17.399999999999999" customHeight="1" thickBot="1" x14ac:dyDescent="0.35">
      <c r="A14" s="98" t="s">
        <v>550</v>
      </c>
      <c r="B14" s="130"/>
      <c r="C14" s="98"/>
      <c r="D14" s="131"/>
      <c r="E14" s="132"/>
      <c r="F14" s="131"/>
      <c r="G14" s="33"/>
      <c r="H14" s="33"/>
      <c r="I14" s="33"/>
      <c r="J14" s="144"/>
      <c r="K14" s="144"/>
      <c r="L14" s="138"/>
      <c r="M14" s="138"/>
    </row>
    <row r="15" spans="1:72" ht="17.399999999999999" customHeight="1" x14ac:dyDescent="0.3">
      <c r="A15" s="357" t="str">
        <f>Orientações!B39</f>
        <v xml:space="preserve">- Resolução CGAG/CONSUNI/UFOB nº 004/2021: </v>
      </c>
      <c r="B15" s="358"/>
      <c r="C15" s="358"/>
      <c r="D15" s="358"/>
      <c r="E15" s="358"/>
      <c r="F15" s="359" t="str">
        <f>IF(Res_004_2021!F17=0,"não utilizada;","utilizada por um total de")</f>
        <v>não utilizada;</v>
      </c>
      <c r="G15" s="359"/>
      <c r="H15" s="175" t="str">
        <f>IF(F15="utilizada por um total de",Res_004_2021!F17,"")</f>
        <v/>
      </c>
      <c r="I15" s="72" t="str">
        <f>IF(F15="utilizada por um total de","meses;","")</f>
        <v/>
      </c>
      <c r="J15" s="144"/>
      <c r="K15" s="144"/>
      <c r="L15" s="138"/>
      <c r="M15" s="138"/>
    </row>
    <row r="16" spans="1:72" ht="17.399999999999999" customHeight="1" x14ac:dyDescent="0.3">
      <c r="A16" s="275" t="str">
        <f>Orientações!B40</f>
        <v>- Resolução CGAG/CONSUNI/UFOB nº 017/2023:</v>
      </c>
      <c r="B16" s="276"/>
      <c r="C16" s="276"/>
      <c r="D16" s="276"/>
      <c r="E16" s="276"/>
      <c r="F16" s="338" t="str">
        <f>IF(Res_017_2023!F17=0,"não utilizada;","utilizada por um total de")</f>
        <v>utilizada por um total de</v>
      </c>
      <c r="G16" s="338"/>
      <c r="H16" s="133">
        <f>IF(F16="utilizada por um total de",Res_017_2023!F17,"")</f>
        <v>24.032876712328765</v>
      </c>
      <c r="I16" s="9" t="str">
        <f>IF(F16="utilizada por um total de","meses;","")</f>
        <v>meses;</v>
      </c>
      <c r="J16" s="144"/>
      <c r="K16" s="144"/>
      <c r="L16" s="138"/>
      <c r="M16" s="138"/>
    </row>
    <row r="17" spans="1:13" ht="17.399999999999999" customHeight="1" x14ac:dyDescent="0.3">
      <c r="A17" s="275" t="str">
        <f>Orientações!B41</f>
        <v>- Resolução CGAG/CONSUNI/UFOB nº 024/2025:</v>
      </c>
      <c r="B17" s="276"/>
      <c r="C17" s="276"/>
      <c r="D17" s="276"/>
      <c r="E17" s="276"/>
      <c r="F17" s="338" t="str">
        <f>IF(Res_024_2025!F17=0,"não utilizada.","utilizada por um total de")</f>
        <v>não utilizada.</v>
      </c>
      <c r="G17" s="338"/>
      <c r="H17" s="133" t="str">
        <f>IF(F17="utilizada por um total de",Res_024_2025!F17,"")</f>
        <v/>
      </c>
      <c r="I17" s="9" t="str">
        <f>IF(F17="utilizada por um total de","meses.","")</f>
        <v/>
      </c>
      <c r="J17" s="144"/>
      <c r="K17" s="144"/>
      <c r="L17" s="138"/>
      <c r="M17" s="138"/>
    </row>
    <row r="18" spans="1:13" ht="17.399999999999999" customHeight="1" x14ac:dyDescent="0.3">
      <c r="A18" s="10"/>
      <c r="B18" s="15"/>
      <c r="C18" s="97"/>
      <c r="D18" s="129"/>
      <c r="E18" s="50"/>
      <c r="F18" s="129"/>
      <c r="G18" s="2"/>
      <c r="H18" s="2"/>
      <c r="I18" s="9"/>
      <c r="J18" s="144"/>
      <c r="K18" s="144"/>
      <c r="L18" s="138"/>
      <c r="M18" s="138"/>
    </row>
    <row r="19" spans="1:13" ht="17.399999999999999" customHeight="1" x14ac:dyDescent="0.3">
      <c r="A19" s="275" t="s">
        <v>551</v>
      </c>
      <c r="B19" s="276"/>
      <c r="C19" s="276"/>
      <c r="D19" s="276"/>
      <c r="E19" s="137">
        <f>SUM(H15:H17)</f>
        <v>24.032876712328765</v>
      </c>
      <c r="F19" s="129" t="s">
        <v>546</v>
      </c>
      <c r="G19" s="2"/>
      <c r="H19" s="2"/>
      <c r="I19" s="9"/>
      <c r="J19" s="144"/>
      <c r="K19" s="144"/>
      <c r="L19" s="138"/>
      <c r="M19" s="138"/>
    </row>
    <row r="20" spans="1:13" ht="17.399999999999999" customHeight="1" thickBot="1" x14ac:dyDescent="0.35">
      <c r="A20" s="273" t="s">
        <v>549</v>
      </c>
      <c r="B20" s="274"/>
      <c r="C20" s="274"/>
      <c r="D20" s="274"/>
      <c r="E20" s="274"/>
      <c r="F20" s="274"/>
      <c r="G20" s="274"/>
      <c r="H20" s="177">
        <f>(Res_004_2021!G14*(Res_004_2021!F17/SUM(Res_004_2021!F17,Res_017_2023!F17,Res_024_2025!F17)))+(Res_017_2023!G14*(Res_017_2023!F17/SUM(Res_004_2021!F17,Res_017_2023!F17,Res_024_2025!F17)))+(Res_024_2025!G14*(Res_024_2025!F17/SUM(Res_004_2021!F17,Res_017_2023!F17,Res_024_2025!F17)))</f>
        <v>60</v>
      </c>
      <c r="I20" s="13" t="s">
        <v>114</v>
      </c>
    </row>
    <row r="21" spans="1:13" ht="17.399999999999999" customHeight="1" x14ac:dyDescent="0.3">
      <c r="A21" s="2"/>
      <c r="B21" s="2"/>
      <c r="C21" s="2"/>
      <c r="D21" s="2"/>
      <c r="E21" s="2"/>
      <c r="F21" s="2"/>
      <c r="G21" s="2"/>
      <c r="H21" s="2"/>
      <c r="I21" s="2"/>
      <c r="M21" s="146"/>
    </row>
    <row r="22" spans="1:13" s="139" customFormat="1" ht="17.399999999999999" customHeight="1" x14ac:dyDescent="0.3">
      <c r="A22" s="178"/>
      <c r="B22" s="339" t="s">
        <v>552</v>
      </c>
      <c r="C22" s="339"/>
      <c r="D22" s="339"/>
      <c r="E22" s="339"/>
      <c r="F22" s="339"/>
      <c r="G22" s="339"/>
      <c r="H22" s="339"/>
      <c r="I22" s="339"/>
      <c r="J22" s="151"/>
      <c r="K22" s="151"/>
      <c r="L22" s="151"/>
      <c r="M22" s="179"/>
    </row>
    <row r="23" spans="1:13" s="139" customFormat="1" ht="17.399999999999999" customHeight="1" x14ac:dyDescent="0.3">
      <c r="A23" s="340" t="str">
        <f>CONCATENATE("referentes à solicitação de avaliação de desempenho para fins de ",Orientações!E13," ",Orientações!E14,", apresenta-se o seguinte relato sobre a pontuação alcançada pelo requerente:")</f>
        <v>referentes à solicitação de avaliação de desempenho para fins de Progressão Funcional Docente do nível III da Classe B para o nível IV da Classe B, apresenta-se o seguinte relato sobre a pontuação alcançada pelo requerente:</v>
      </c>
      <c r="B23" s="340"/>
      <c r="C23" s="340"/>
      <c r="D23" s="340"/>
      <c r="E23" s="340"/>
      <c r="F23" s="340"/>
      <c r="G23" s="340"/>
      <c r="H23" s="340"/>
      <c r="I23" s="340"/>
      <c r="J23" s="180"/>
      <c r="K23" s="180"/>
      <c r="L23" s="151"/>
      <c r="M23" s="179"/>
    </row>
    <row r="24" spans="1:13" s="139" customFormat="1" ht="17.399999999999999" customHeight="1" x14ac:dyDescent="0.3">
      <c r="A24" s="340"/>
      <c r="B24" s="340"/>
      <c r="C24" s="340"/>
      <c r="D24" s="340"/>
      <c r="E24" s="340"/>
      <c r="F24" s="340"/>
      <c r="G24" s="340"/>
      <c r="H24" s="340"/>
      <c r="I24" s="340"/>
      <c r="J24" s="180"/>
      <c r="K24" s="180"/>
      <c r="L24" s="151"/>
      <c r="M24" s="179"/>
    </row>
    <row r="25" spans="1:13" ht="17.399999999999999" customHeight="1" x14ac:dyDescent="0.3">
      <c r="A25" s="340"/>
      <c r="B25" s="340"/>
      <c r="C25" s="340"/>
      <c r="D25" s="340"/>
      <c r="E25" s="340"/>
      <c r="F25" s="340"/>
      <c r="G25" s="340"/>
      <c r="H25" s="340"/>
      <c r="I25" s="340"/>
      <c r="J25" s="145"/>
      <c r="K25" s="145"/>
      <c r="M25" s="146"/>
    </row>
    <row r="26" spans="1:13" ht="17.399999999999999" customHeight="1" x14ac:dyDescent="0.3">
      <c r="A26" s="2"/>
      <c r="B26" s="2"/>
      <c r="C26" s="2"/>
      <c r="D26" s="2"/>
      <c r="E26" s="2"/>
      <c r="F26" s="2"/>
      <c r="G26" s="2"/>
      <c r="H26" s="2"/>
      <c r="I26" s="2"/>
      <c r="J26" s="145"/>
      <c r="K26" s="145"/>
      <c r="M26" s="152"/>
    </row>
    <row r="27" spans="1:13" x14ac:dyDescent="0.3">
      <c r="A27" s="264" t="s">
        <v>281</v>
      </c>
      <c r="B27" s="264"/>
      <c r="C27" s="264"/>
      <c r="D27" s="264"/>
      <c r="E27" s="264"/>
      <c r="F27" s="264"/>
      <c r="G27" s="264"/>
      <c r="H27" s="356" t="s">
        <v>275</v>
      </c>
      <c r="I27" s="356"/>
      <c r="J27" s="148"/>
      <c r="K27" s="148"/>
      <c r="L27" s="148"/>
      <c r="M27" s="148"/>
    </row>
    <row r="28" spans="1:13" s="139" customFormat="1" ht="63.6" customHeight="1" x14ac:dyDescent="0.3">
      <c r="A28" s="341" t="str">
        <f>Res_024_2025!A245</f>
        <v>I - atividades de ensino na educação superior, conforme legislação vigente que trata das diretrizes e bases da educação nacional, assim compreendidas aquelas formalmente incluídas nos planos de integralização curricular dos cursos de graduação e pós-graduação da UFOB</v>
      </c>
      <c r="B28" s="341"/>
      <c r="C28" s="341"/>
      <c r="D28" s="341"/>
      <c r="E28" s="341"/>
      <c r="F28" s="341"/>
      <c r="G28" s="341"/>
      <c r="H28" s="343">
        <f>SUM(Res_004_2021!L230,Res_017_2023!L233,Res_024_2025!L245)</f>
        <v>0</v>
      </c>
      <c r="I28" s="343"/>
      <c r="J28" s="150"/>
      <c r="K28" s="151"/>
      <c r="L28" s="150"/>
      <c r="M28" s="151"/>
    </row>
    <row r="29" spans="1:13" s="139" customFormat="1" ht="16.8" customHeight="1" x14ac:dyDescent="0.3">
      <c r="A29" s="342" t="str">
        <f>Res_024_2025!A246</f>
        <v>II - desempenho didático, avaliado com a participação do corpo estudantil</v>
      </c>
      <c r="B29" s="342"/>
      <c r="C29" s="342"/>
      <c r="D29" s="342"/>
      <c r="E29" s="342"/>
      <c r="F29" s="342"/>
      <c r="G29" s="342"/>
      <c r="H29" s="344">
        <f>SUM(Res_004_2021!L231,Res_017_2023!L234,Res_024_2025!L246)</f>
        <v>0</v>
      </c>
      <c r="I29" s="344"/>
      <c r="J29" s="150"/>
      <c r="K29" s="151"/>
      <c r="L29" s="150"/>
      <c r="M29" s="151"/>
    </row>
    <row r="30" spans="1:13" s="139" customFormat="1" ht="47.4" customHeight="1" x14ac:dyDescent="0.3">
      <c r="A30" s="336" t="str">
        <f>Res_024_2025!A247</f>
        <v>III - orientação de estudantes de mestrado e Doutorado, de monitores, estagiários ou bolsistas institucionais, bem como de estudantes em seus trabalhos de conclusão de curso</v>
      </c>
      <c r="B30" s="336"/>
      <c r="C30" s="336"/>
      <c r="D30" s="336"/>
      <c r="E30" s="336"/>
      <c r="F30" s="336"/>
      <c r="G30" s="336"/>
      <c r="H30" s="343">
        <f>SUM(Res_004_2021!L232,Res_017_2023!L235,Res_024_2025!L247)</f>
        <v>0</v>
      </c>
      <c r="I30" s="343"/>
      <c r="J30" s="150"/>
      <c r="K30" s="151"/>
      <c r="L30" s="150"/>
      <c r="M30" s="151"/>
    </row>
    <row r="31" spans="1:13" s="139" customFormat="1" ht="34.200000000000003" customHeight="1" x14ac:dyDescent="0.3">
      <c r="A31" s="337" t="str">
        <f>Res_024_2025!A248</f>
        <v>IV - participação em bancas examinadoras de monografia, de dissertações, de teses e de concurso público</v>
      </c>
      <c r="B31" s="337"/>
      <c r="C31" s="337"/>
      <c r="D31" s="337"/>
      <c r="E31" s="337"/>
      <c r="F31" s="337"/>
      <c r="G31" s="337"/>
      <c r="H31" s="344">
        <f>SUM(Res_004_2021!L233,Res_017_2023!L236,Res_024_2025!L248)</f>
        <v>0</v>
      </c>
      <c r="I31" s="344"/>
      <c r="J31" s="150"/>
      <c r="K31" s="151"/>
      <c r="L31" s="150"/>
      <c r="M31" s="151"/>
    </row>
    <row r="32" spans="1:13" s="139" customFormat="1" ht="34.200000000000003" customHeight="1" x14ac:dyDescent="0.3">
      <c r="A32" s="336" t="str">
        <f>Res_024_2025!A249</f>
        <v>V - cursos ou estágios de aperfeiçoamento, especialização e atualização, bem como obtenção de créditos e títulos de pós-graduação stricto sensu</v>
      </c>
      <c r="B32" s="336"/>
      <c r="C32" s="336"/>
      <c r="D32" s="336"/>
      <c r="E32" s="336"/>
      <c r="F32" s="336"/>
      <c r="G32" s="336"/>
      <c r="H32" s="343">
        <f>SUM(Res_004_2021!L234,Res_017_2023!L237,Res_024_2025!L249)</f>
        <v>0</v>
      </c>
      <c r="I32" s="343"/>
      <c r="J32" s="150"/>
      <c r="K32" s="151"/>
      <c r="L32" s="150"/>
      <c r="M32" s="151"/>
    </row>
    <row r="33" spans="1:13" s="139" customFormat="1" ht="34.200000000000003" customHeight="1" x14ac:dyDescent="0.3">
      <c r="A33" s="337" t="str">
        <f>Res_024_2025!A250</f>
        <v>VI - produção científica, de inovação, técnica ou artística provenientes de atividades de ensino, pesquisa ou extensão</v>
      </c>
      <c r="B33" s="337"/>
      <c r="C33" s="337"/>
      <c r="D33" s="337"/>
      <c r="E33" s="337"/>
      <c r="F33" s="337"/>
      <c r="G33" s="337"/>
      <c r="H33" s="344">
        <f>SUM(Res_004_2021!L235,Res_017_2023!L238,Res_024_2025!L250)</f>
        <v>0</v>
      </c>
      <c r="I33" s="344"/>
      <c r="J33" s="150"/>
      <c r="K33" s="151"/>
      <c r="L33" s="150"/>
      <c r="M33" s="151"/>
    </row>
    <row r="34" spans="1:13" s="139" customFormat="1" ht="34.200000000000003" customHeight="1" x14ac:dyDescent="0.3">
      <c r="A34" s="336" t="str">
        <f>Res_024_2025!A251</f>
        <v>VII - atividades de extensão com a comunidade, de ações, cursos e serviços aprovados e cadastrados pelas instâncias competentes da UFOB</v>
      </c>
      <c r="B34" s="336"/>
      <c r="C34" s="336"/>
      <c r="D34" s="336"/>
      <c r="E34" s="336"/>
      <c r="F34" s="336"/>
      <c r="G34" s="336"/>
      <c r="H34" s="343">
        <f>SUM(Res_004_2021!L236,Res_017_2023!L239,Res_024_2025!L251)</f>
        <v>0</v>
      </c>
      <c r="I34" s="343"/>
      <c r="J34" s="150"/>
      <c r="K34" s="151"/>
      <c r="L34" s="150"/>
      <c r="M34" s="151"/>
    </row>
    <row r="35" spans="1:13" s="139" customFormat="1" ht="34.200000000000003" customHeight="1" x14ac:dyDescent="0.3">
      <c r="A35" s="337" t="str">
        <f>Res_024_2025!A252</f>
        <v>VIII - atividades de pesquisa, relacionadas a projetos de pesquisa aprovados e cadastrados pelas instâncias competentes da UFOB</v>
      </c>
      <c r="B35" s="337"/>
      <c r="C35" s="337"/>
      <c r="D35" s="337"/>
      <c r="E35" s="337"/>
      <c r="F35" s="337"/>
      <c r="G35" s="337"/>
      <c r="H35" s="344">
        <f>SUM(Res_004_2021!L237,Res_017_2023!L240,Res_024_2025!L252)</f>
        <v>0</v>
      </c>
      <c r="I35" s="344"/>
      <c r="J35" s="150"/>
      <c r="K35" s="151"/>
      <c r="L35" s="150"/>
      <c r="M35" s="151"/>
    </row>
    <row r="36" spans="1:13" s="139" customFormat="1" ht="47.4" customHeight="1" x14ac:dyDescent="0.3">
      <c r="A36" s="336" t="str">
        <f>Res_024_2025!A253</f>
        <v>IX - exercício de funções de direção, coordenação, assessoramento, chefia e assistência na UFOB ou em órgãos dos Ministérios da Educação, da Cultura e da Ciência, Tecnologia e Inovação, ou outro relacionado à área de atuação do docente</v>
      </c>
      <c r="B36" s="336"/>
      <c r="C36" s="336"/>
      <c r="D36" s="336"/>
      <c r="E36" s="336"/>
      <c r="F36" s="336"/>
      <c r="G36" s="336"/>
      <c r="H36" s="343">
        <f>SUM(Res_004_2021!L238,Res_017_2023!L241,Res_024_2025!L253)</f>
        <v>0</v>
      </c>
      <c r="I36" s="343"/>
      <c r="J36" s="150"/>
      <c r="K36" s="151"/>
      <c r="L36" s="150"/>
      <c r="M36" s="151"/>
    </row>
    <row r="37" spans="1:13" s="139" customFormat="1" ht="63.6" customHeight="1" x14ac:dyDescent="0.3">
      <c r="A37" s="337" t="str">
        <f>Res_024_2025!A254</f>
        <v>X - atividades de representação, compreendendo a participação em órgãos colegiados na UFOB ou em órgão dos Ministérios da Educação, da Cultura e da Ciência, Tecnologia e Inovação, ou outro relacionado à área de atuação do docente, na condição de indicados ou eleitos</v>
      </c>
      <c r="B37" s="337"/>
      <c r="C37" s="337"/>
      <c r="D37" s="337"/>
      <c r="E37" s="337"/>
      <c r="F37" s="337"/>
      <c r="G37" s="337"/>
      <c r="H37" s="344">
        <f>SUM(Res_004_2021!L239,Res_017_2023!L242,Res_024_2025!L254)</f>
        <v>0</v>
      </c>
      <c r="I37" s="344"/>
      <c r="J37" s="150"/>
      <c r="K37" s="151"/>
      <c r="L37" s="150"/>
      <c r="M37" s="151"/>
    </row>
    <row r="38" spans="1:13" s="75" customFormat="1" ht="17.399999999999999" customHeight="1" x14ac:dyDescent="0.35">
      <c r="A38" s="299" t="s">
        <v>282</v>
      </c>
      <c r="B38" s="299"/>
      <c r="C38" s="299"/>
      <c r="D38" s="299"/>
      <c r="E38" s="299"/>
      <c r="F38" s="299"/>
      <c r="G38" s="299"/>
      <c r="H38" s="345">
        <f>SUM(H28:I37)</f>
        <v>0</v>
      </c>
      <c r="I38" s="346"/>
      <c r="J38" s="149"/>
      <c r="K38" s="141"/>
      <c r="L38" s="149"/>
      <c r="M38" s="141"/>
    </row>
    <row r="39" spans="1:13" s="75" customFormat="1" ht="16.8" customHeight="1" x14ac:dyDescent="0.35">
      <c r="A39" s="78"/>
      <c r="B39" s="78"/>
      <c r="C39" s="78"/>
      <c r="D39" s="78"/>
      <c r="E39" s="78"/>
      <c r="F39" s="78"/>
      <c r="G39" s="78"/>
      <c r="H39" s="78"/>
      <c r="I39" s="78"/>
      <c r="J39" s="147"/>
      <c r="K39" s="142"/>
      <c r="L39" s="149"/>
      <c r="M39" s="141"/>
    </row>
    <row r="40" spans="1:13" s="75" customFormat="1" ht="16.8" customHeight="1" thickBot="1" x14ac:dyDescent="0.4">
      <c r="A40" s="264" t="s">
        <v>570</v>
      </c>
      <c r="B40" s="264"/>
      <c r="C40" s="264"/>
      <c r="D40" s="264"/>
      <c r="E40" s="264"/>
      <c r="F40" s="264"/>
      <c r="G40" s="264"/>
      <c r="H40" s="264"/>
      <c r="I40" s="264"/>
      <c r="J40" s="147"/>
      <c r="K40" s="142"/>
      <c r="L40" s="149"/>
      <c r="M40" s="141"/>
    </row>
    <row r="41" spans="1:13" s="75" customFormat="1" ht="16.8" customHeight="1" x14ac:dyDescent="0.35">
      <c r="A41" s="347"/>
      <c r="B41" s="348"/>
      <c r="C41" s="348"/>
      <c r="D41" s="348"/>
      <c r="E41" s="348"/>
      <c r="F41" s="348"/>
      <c r="G41" s="348"/>
      <c r="H41" s="348"/>
      <c r="I41" s="349"/>
      <c r="J41" s="147"/>
      <c r="K41" s="142"/>
      <c r="L41" s="149"/>
      <c r="M41" s="141"/>
    </row>
    <row r="42" spans="1:13" s="75" customFormat="1" ht="16.8" customHeight="1" x14ac:dyDescent="0.35">
      <c r="A42" s="350"/>
      <c r="B42" s="351"/>
      <c r="C42" s="351"/>
      <c r="D42" s="351"/>
      <c r="E42" s="351"/>
      <c r="F42" s="351"/>
      <c r="G42" s="351"/>
      <c r="H42" s="351"/>
      <c r="I42" s="352"/>
      <c r="J42" s="147"/>
      <c r="K42" s="142"/>
      <c r="L42" s="149"/>
      <c r="M42" s="141"/>
    </row>
    <row r="43" spans="1:13" s="75" customFormat="1" ht="16.8" customHeight="1" x14ac:dyDescent="0.35">
      <c r="A43" s="350"/>
      <c r="B43" s="351"/>
      <c r="C43" s="351"/>
      <c r="D43" s="351"/>
      <c r="E43" s="351"/>
      <c r="F43" s="351"/>
      <c r="G43" s="351"/>
      <c r="H43" s="351"/>
      <c r="I43" s="352"/>
      <c r="J43" s="147"/>
      <c r="K43" s="142"/>
      <c r="L43" s="149"/>
      <c r="M43" s="141"/>
    </row>
    <row r="44" spans="1:13" s="75" customFormat="1" ht="16.8" customHeight="1" x14ac:dyDescent="0.35">
      <c r="A44" s="350"/>
      <c r="B44" s="351"/>
      <c r="C44" s="351"/>
      <c r="D44" s="351"/>
      <c r="E44" s="351"/>
      <c r="F44" s="351"/>
      <c r="G44" s="351"/>
      <c r="H44" s="351"/>
      <c r="I44" s="352"/>
      <c r="J44" s="147"/>
      <c r="K44" s="142"/>
      <c r="L44" s="149"/>
      <c r="M44" s="141"/>
    </row>
    <row r="45" spans="1:13" s="75" customFormat="1" ht="16.8" customHeight="1" x14ac:dyDescent="0.35">
      <c r="A45" s="350"/>
      <c r="B45" s="351"/>
      <c r="C45" s="351"/>
      <c r="D45" s="351"/>
      <c r="E45" s="351"/>
      <c r="F45" s="351"/>
      <c r="G45" s="351"/>
      <c r="H45" s="351"/>
      <c r="I45" s="352"/>
      <c r="J45" s="147"/>
      <c r="K45" s="142"/>
      <c r="L45" s="149"/>
      <c r="M45" s="141"/>
    </row>
    <row r="46" spans="1:13" s="75" customFormat="1" ht="16.8" customHeight="1" x14ac:dyDescent="0.35">
      <c r="A46" s="350"/>
      <c r="B46" s="351"/>
      <c r="C46" s="351"/>
      <c r="D46" s="351"/>
      <c r="E46" s="351"/>
      <c r="F46" s="351"/>
      <c r="G46" s="351"/>
      <c r="H46" s="351"/>
      <c r="I46" s="352"/>
      <c r="J46" s="147"/>
      <c r="K46" s="142"/>
      <c r="L46" s="149"/>
      <c r="M46" s="141"/>
    </row>
    <row r="47" spans="1:13" s="75" customFormat="1" ht="16.8" customHeight="1" x14ac:dyDescent="0.35">
      <c r="A47" s="350"/>
      <c r="B47" s="351"/>
      <c r="C47" s="351"/>
      <c r="D47" s="351"/>
      <c r="E47" s="351"/>
      <c r="F47" s="351"/>
      <c r="G47" s="351"/>
      <c r="H47" s="351"/>
      <c r="I47" s="352"/>
      <c r="J47" s="147"/>
      <c r="K47" s="142"/>
      <c r="L47" s="149"/>
      <c r="M47" s="141"/>
    </row>
    <row r="48" spans="1:13" s="75" customFormat="1" ht="16.8" customHeight="1" thickBot="1" x14ac:dyDescent="0.4">
      <c r="A48" s="353"/>
      <c r="B48" s="354"/>
      <c r="C48" s="354"/>
      <c r="D48" s="354"/>
      <c r="E48" s="354"/>
      <c r="F48" s="354"/>
      <c r="G48" s="354"/>
      <c r="H48" s="354"/>
      <c r="I48" s="355"/>
      <c r="J48" s="147"/>
      <c r="K48" s="142"/>
      <c r="L48" s="149"/>
      <c r="M48" s="141"/>
    </row>
    <row r="49" spans="1:13" s="75" customFormat="1" ht="16.8" customHeight="1" x14ac:dyDescent="0.35">
      <c r="A49" s="165"/>
      <c r="B49" s="165"/>
      <c r="C49" s="165"/>
      <c r="D49" s="165"/>
      <c r="E49" s="165"/>
      <c r="F49" s="165"/>
      <c r="G49" s="165"/>
      <c r="H49" s="165"/>
      <c r="I49" s="165"/>
      <c r="J49" s="147"/>
      <c r="K49" s="142"/>
      <c r="L49" s="149"/>
      <c r="M49" s="141"/>
    </row>
    <row r="50" spans="1:13" x14ac:dyDescent="0.3">
      <c r="A50" s="3"/>
      <c r="B50" s="2"/>
      <c r="C50" s="2"/>
      <c r="D50" s="2"/>
      <c r="E50" s="2"/>
      <c r="F50" s="2"/>
      <c r="G50" s="2"/>
      <c r="H50" s="2"/>
      <c r="I50" s="2"/>
    </row>
    <row r="51" spans="1:13" x14ac:dyDescent="0.3">
      <c r="A51" s="2" t="str">
        <f ca="1">Requerimento!A5</f>
        <v>Barreiras, 11 de fevereiro de 2026.</v>
      </c>
      <c r="B51" s="2"/>
      <c r="C51" s="2"/>
      <c r="D51" s="2"/>
      <c r="E51" s="2"/>
      <c r="F51" s="2"/>
      <c r="G51" s="2"/>
      <c r="H51" s="2"/>
      <c r="I51" s="2"/>
    </row>
    <row r="52" spans="1:13" x14ac:dyDescent="0.3">
      <c r="A52" s="3"/>
      <c r="B52" s="2"/>
      <c r="C52" s="2"/>
      <c r="D52" s="2"/>
      <c r="E52" s="2"/>
      <c r="F52" s="2"/>
      <c r="G52" s="2"/>
      <c r="H52" s="2"/>
      <c r="I52" s="2"/>
    </row>
    <row r="53" spans="1:13" x14ac:dyDescent="0.3">
      <c r="A53" s="3"/>
      <c r="B53" s="2"/>
      <c r="C53" s="2"/>
      <c r="D53" s="2"/>
      <c r="E53" s="2"/>
      <c r="F53" s="2"/>
      <c r="G53" s="2"/>
      <c r="H53" s="2"/>
      <c r="I53" s="2"/>
    </row>
    <row r="54" spans="1:13" x14ac:dyDescent="0.3">
      <c r="A54" s="3"/>
      <c r="B54" s="2"/>
      <c r="C54" s="2"/>
      <c r="D54" s="2"/>
      <c r="E54" s="2"/>
      <c r="F54" s="2"/>
      <c r="G54" s="2"/>
      <c r="H54" s="2"/>
      <c r="I54" s="2"/>
    </row>
    <row r="55" spans="1:13" x14ac:dyDescent="0.3">
      <c r="A55" s="3"/>
      <c r="B55" s="2"/>
      <c r="C55" s="2"/>
      <c r="D55" s="2"/>
      <c r="E55" s="2"/>
      <c r="F55" s="2"/>
      <c r="G55" s="2"/>
      <c r="H55" s="2"/>
      <c r="I55" s="2"/>
    </row>
    <row r="56" spans="1:13" x14ac:dyDescent="0.3">
      <c r="A56" s="3"/>
      <c r="B56" s="2"/>
      <c r="C56" s="232" t="s">
        <v>45</v>
      </c>
      <c r="D56" s="232"/>
      <c r="E56" s="232"/>
      <c r="F56" s="232"/>
      <c r="G56" s="232"/>
      <c r="H56" s="2"/>
      <c r="I56" s="2"/>
    </row>
    <row r="57" spans="1:13" x14ac:dyDescent="0.3">
      <c r="A57" s="3"/>
      <c r="B57" s="2"/>
      <c r="C57" s="232" t="str">
        <f>Orientações!E23</f>
        <v>Nome Completo do(a) Relator(a)</v>
      </c>
      <c r="D57" s="232"/>
      <c r="E57" s="232"/>
      <c r="F57" s="232"/>
      <c r="G57" s="232"/>
      <c r="H57" s="2"/>
      <c r="I57" s="2"/>
    </row>
    <row r="58" spans="1:13" x14ac:dyDescent="0.3">
      <c r="A58" s="2"/>
      <c r="B58" s="2"/>
      <c r="C58" s="232" t="str">
        <f>CONCATENATE("SIAPE nº ",Orientações!D24)</f>
        <v>SIAPE nº 1234567</v>
      </c>
      <c r="D58" s="232"/>
      <c r="E58" s="232"/>
      <c r="F58" s="232"/>
      <c r="G58" s="232"/>
      <c r="H58" s="2"/>
      <c r="I58" s="2"/>
    </row>
    <row r="59" spans="1:13" x14ac:dyDescent="0.3">
      <c r="A59" s="2"/>
      <c r="B59" s="2"/>
      <c r="C59" s="232" t="str">
        <f>CONCATENATE("Portaria ",Orientações!F26," ",Orientações!H26)</f>
        <v>Portaria CCET / UFOB nº 00x/202x</v>
      </c>
      <c r="D59" s="232"/>
      <c r="E59" s="232"/>
      <c r="F59" s="232"/>
      <c r="G59" s="232"/>
      <c r="H59" s="2"/>
      <c r="I59" s="2"/>
    </row>
    <row r="60" spans="1:13" x14ac:dyDescent="0.3">
      <c r="A60" s="2"/>
      <c r="B60" s="2"/>
      <c r="C60" s="2"/>
      <c r="D60" s="2"/>
      <c r="E60" s="2"/>
      <c r="F60" s="2"/>
      <c r="G60" s="2"/>
      <c r="H60" s="2"/>
      <c r="I60" s="2"/>
    </row>
    <row r="61" spans="1:13" x14ac:dyDescent="0.3">
      <c r="A61" s="2"/>
      <c r="B61" s="2"/>
      <c r="C61" s="2"/>
      <c r="D61" s="2"/>
      <c r="E61" s="2"/>
      <c r="F61" s="2"/>
      <c r="G61" s="2"/>
      <c r="H61" s="2"/>
      <c r="I61" s="2"/>
    </row>
  </sheetData>
  <sheetProtection algorithmName="SHA-512" hashValue="l2LBH1mTN/G9FnOn0Cj3aTsHFKRU5peRSWSHzVY7ldPDKaSyoFToieJD2NJI7M/NzQKapirXP4I8S/tZQYbJaw==" saltValue="e0tP8F/AmJyDoIFd8Fkkbw==" spinCount="100000" sheet="1" objects="1" scenarios="1"/>
  <mergeCells count="55">
    <mergeCell ref="A1:I1"/>
    <mergeCell ref="A3:I3"/>
    <mergeCell ref="E11:G11"/>
    <mergeCell ref="A11:D11"/>
    <mergeCell ref="B6:G6"/>
    <mergeCell ref="A9:B9"/>
    <mergeCell ref="C9:D9"/>
    <mergeCell ref="E9:F9"/>
    <mergeCell ref="A7:B7"/>
    <mergeCell ref="C7:G7"/>
    <mergeCell ref="A10:B10"/>
    <mergeCell ref="C10:F10"/>
    <mergeCell ref="A8:C8"/>
    <mergeCell ref="A5:I5"/>
    <mergeCell ref="A12:B12"/>
    <mergeCell ref="A15:E15"/>
    <mergeCell ref="A16:E16"/>
    <mergeCell ref="F15:G15"/>
    <mergeCell ref="F16:G16"/>
    <mergeCell ref="H33:I33"/>
    <mergeCell ref="H34:I34"/>
    <mergeCell ref="H31:I31"/>
    <mergeCell ref="H32:I32"/>
    <mergeCell ref="H27:I27"/>
    <mergeCell ref="C59:G59"/>
    <mergeCell ref="H37:I37"/>
    <mergeCell ref="H38:I38"/>
    <mergeCell ref="H35:I35"/>
    <mergeCell ref="H36:I36"/>
    <mergeCell ref="C56:G56"/>
    <mergeCell ref="C57:G57"/>
    <mergeCell ref="C58:G58"/>
    <mergeCell ref="A36:G36"/>
    <mergeCell ref="A37:G37"/>
    <mergeCell ref="A38:G38"/>
    <mergeCell ref="A40:I40"/>
    <mergeCell ref="A41:I48"/>
    <mergeCell ref="A23:I25"/>
    <mergeCell ref="A28:G28"/>
    <mergeCell ref="A29:G29"/>
    <mergeCell ref="A30:G30"/>
    <mergeCell ref="A27:G27"/>
    <mergeCell ref="H28:I28"/>
    <mergeCell ref="H29:I29"/>
    <mergeCell ref="H30:I30"/>
    <mergeCell ref="A17:E17"/>
    <mergeCell ref="F17:G17"/>
    <mergeCell ref="A19:D19"/>
    <mergeCell ref="A20:G20"/>
    <mergeCell ref="B22:I22"/>
    <mergeCell ref="A34:G34"/>
    <mergeCell ref="A35:G35"/>
    <mergeCell ref="A32:G32"/>
    <mergeCell ref="A33:G33"/>
    <mergeCell ref="A31:G31"/>
  </mergeCells>
  <pageMargins left="0.39370078740157483" right="0.39370078740157483" top="1.5748031496062993" bottom="0.39370078740157483" header="0.19685039370078741" footer="0.11811023622047245"/>
  <pageSetup paperSize="9" orientation="portrait" r:id="rId1"/>
  <headerFooter>
    <oddHeader>&amp;C&amp;G
SERVIÇO PÚBLICO FEDERAL
UNIVERSIDADE FEDERAL DO OESTE DA BAHIA</oddHeader>
    <oddFooter>&amp;R&amp;P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F8E0-545B-406C-B056-AA2B163C029C}">
  <sheetPr>
    <tabColor theme="0"/>
  </sheetPr>
  <dimension ref="A1:N39"/>
  <sheetViews>
    <sheetView view="pageLayout" zoomScale="120" zoomScaleNormal="100" zoomScalePageLayoutView="120" workbookViewId="0">
      <selection activeCell="A4" sqref="A4"/>
    </sheetView>
  </sheetViews>
  <sheetFormatPr defaultRowHeight="15.6" x14ac:dyDescent="0.3"/>
  <cols>
    <col min="1" max="2" width="10.5546875" style="1" customWidth="1"/>
    <col min="3" max="3" width="7" style="1" customWidth="1"/>
    <col min="4" max="5" width="11.21875" style="1" customWidth="1"/>
    <col min="6" max="6" width="10.77734375" style="1" customWidth="1"/>
    <col min="7" max="7" width="11.21875" style="1" customWidth="1"/>
    <col min="8" max="8" width="11" style="1" customWidth="1"/>
    <col min="9" max="9" width="10.6640625" style="1" customWidth="1"/>
    <col min="10" max="11" width="11.21875" style="1" customWidth="1"/>
    <col min="12" max="13" width="11" style="1" customWidth="1"/>
  </cols>
  <sheetData>
    <row r="1" spans="1:14" ht="30" customHeight="1" x14ac:dyDescent="0.3">
      <c r="A1" s="261" t="s">
        <v>574</v>
      </c>
      <c r="B1" s="261"/>
      <c r="C1" s="261"/>
      <c r="D1" s="261"/>
      <c r="E1" s="261"/>
      <c r="F1" s="261"/>
      <c r="G1" s="261"/>
      <c r="H1" s="261"/>
      <c r="I1" s="261"/>
      <c r="J1" s="140"/>
      <c r="K1" s="140"/>
      <c r="L1" s="140"/>
      <c r="M1" s="140"/>
    </row>
    <row r="2" spans="1:14" ht="9" customHeight="1" x14ac:dyDescent="0.3">
      <c r="A2" s="2"/>
      <c r="B2" s="51"/>
      <c r="C2" s="51"/>
      <c r="D2" s="51"/>
      <c r="E2" s="51"/>
      <c r="F2" s="51"/>
      <c r="G2" s="51"/>
      <c r="H2" s="51"/>
      <c r="I2" s="2"/>
    </row>
    <row r="3" spans="1:14" ht="28.8" customHeight="1" x14ac:dyDescent="0.3">
      <c r="A3" s="262" t="s">
        <v>573</v>
      </c>
      <c r="B3" s="262"/>
      <c r="C3" s="262"/>
      <c r="D3" s="262"/>
      <c r="E3" s="262"/>
      <c r="F3" s="262"/>
      <c r="G3" s="262"/>
      <c r="H3" s="262"/>
      <c r="I3" s="262"/>
      <c r="J3" s="141"/>
      <c r="K3" s="141"/>
      <c r="L3" s="141"/>
      <c r="M3" s="141"/>
    </row>
    <row r="4" spans="1:14" ht="9" customHeight="1" x14ac:dyDescent="0.35">
      <c r="A4" s="52"/>
      <c r="B4" s="52"/>
      <c r="C4" s="52"/>
      <c r="D4" s="52"/>
      <c r="E4" s="52"/>
      <c r="F4" s="52"/>
      <c r="G4" s="52"/>
      <c r="H4" s="52"/>
      <c r="I4" s="52"/>
      <c r="J4" s="143"/>
      <c r="K4" s="143"/>
      <c r="L4" s="143"/>
      <c r="M4" s="143"/>
    </row>
    <row r="5" spans="1:14" ht="17.399999999999999" customHeight="1" x14ac:dyDescent="0.3">
      <c r="A5" s="363" t="str">
        <f>CONCATENATE("Processo nº 23520.",Orientações!F25)</f>
        <v>Processo nº 23520.000000/2026-00</v>
      </c>
      <c r="B5" s="363"/>
      <c r="C5" s="363"/>
      <c r="D5" s="363"/>
      <c r="E5" s="363"/>
      <c r="F5" s="363"/>
      <c r="G5" s="363"/>
      <c r="H5" s="363"/>
      <c r="I5" s="363"/>
    </row>
    <row r="6" spans="1:14" ht="17.399999999999999" customHeight="1" x14ac:dyDescent="0.3">
      <c r="A6" s="207" t="str">
        <f>CONCATENATE("Origem: ",Orientações!E9)</f>
        <v>Origem: Centro das Ciências Exatas e das Tecnologias</v>
      </c>
      <c r="B6" s="207"/>
      <c r="C6" s="207"/>
      <c r="D6" s="207"/>
      <c r="E6" s="207"/>
      <c r="F6" s="207"/>
      <c r="G6" s="207"/>
      <c r="H6" s="207"/>
      <c r="I6" s="207"/>
    </row>
    <row r="7" spans="1:14" ht="17.399999999999999" customHeight="1" x14ac:dyDescent="0.3">
      <c r="A7" s="207" t="str">
        <f>CONCATENATE("Interessado : ",Orientações!C7)</f>
        <v>Interessado : Nome Completo da(o) Solicitante</v>
      </c>
      <c r="B7" s="207"/>
      <c r="C7" s="207"/>
      <c r="D7" s="207"/>
      <c r="E7" s="207"/>
      <c r="F7" s="207"/>
      <c r="G7" s="207"/>
      <c r="H7" s="207"/>
      <c r="I7" s="207"/>
    </row>
    <row r="8" spans="1:14" ht="17.399999999999999" customHeight="1" x14ac:dyDescent="0.3">
      <c r="A8" s="169" t="s">
        <v>575</v>
      </c>
      <c r="B8" s="361" t="str">
        <f>CONCATENATE("solicitação de ",Orientações!E13," ",Orientações!E14)</f>
        <v>solicitação de Progressão Funcional Docente do nível III da Classe B para o nível IV da Classe B</v>
      </c>
      <c r="C8" s="361"/>
      <c r="D8" s="361"/>
      <c r="E8" s="361"/>
      <c r="F8" s="361"/>
      <c r="G8" s="361"/>
      <c r="H8" s="361"/>
      <c r="I8" s="361"/>
      <c r="N8" s="1"/>
    </row>
    <row r="9" spans="1:14" ht="17.399999999999999" customHeight="1" x14ac:dyDescent="0.3">
      <c r="A9" s="167"/>
      <c r="B9" s="361"/>
      <c r="C9" s="361"/>
      <c r="D9" s="361"/>
      <c r="E9" s="361"/>
      <c r="F9" s="361"/>
      <c r="G9" s="361"/>
      <c r="H9" s="361"/>
      <c r="I9" s="361"/>
      <c r="N9" s="1"/>
    </row>
    <row r="10" spans="1:14" ht="17.399999999999999" customHeight="1" x14ac:dyDescent="0.3">
      <c r="A10" s="167"/>
      <c r="B10" s="168"/>
      <c r="C10" s="168"/>
      <c r="D10" s="168"/>
      <c r="E10" s="168"/>
      <c r="F10" s="168"/>
      <c r="G10" s="168"/>
      <c r="H10" s="168"/>
      <c r="I10" s="168"/>
      <c r="N10" s="1"/>
    </row>
    <row r="11" spans="1:14" ht="17.399999999999999" customHeight="1" x14ac:dyDescent="0.3">
      <c r="A11" s="361" t="str">
        <f>CONCATENATE("Relatoria: ",Orientações!E23)</f>
        <v>Relatoria: Nome Completo do(a) Relator(a)</v>
      </c>
      <c r="B11" s="361"/>
      <c r="C11" s="361"/>
      <c r="D11" s="361"/>
      <c r="E11" s="361"/>
      <c r="F11" s="361"/>
      <c r="G11" s="361"/>
      <c r="H11" s="361"/>
      <c r="I11" s="361"/>
      <c r="N11" s="1"/>
    </row>
    <row r="12" spans="1:14" ht="17.399999999999999" customHeight="1" x14ac:dyDescent="0.3">
      <c r="A12" s="361" t="str">
        <f>CONCATENATE("Designação: Portaria ",Orientações!F26," ",Orientações!H26)</f>
        <v>Designação: Portaria CCET / UFOB nº 00x/202x</v>
      </c>
      <c r="B12" s="361"/>
      <c r="C12" s="361"/>
      <c r="D12" s="361"/>
      <c r="E12" s="361"/>
      <c r="F12" s="361"/>
      <c r="G12" s="361"/>
      <c r="H12" s="361"/>
      <c r="I12" s="361"/>
      <c r="N12" s="1"/>
    </row>
    <row r="13" spans="1:14" ht="17.399999999999999" customHeight="1" x14ac:dyDescent="0.3">
      <c r="A13" s="168"/>
      <c r="B13" s="168"/>
      <c r="C13" s="168"/>
      <c r="D13" s="168"/>
      <c r="E13" s="168"/>
      <c r="F13" s="168"/>
      <c r="G13" s="168"/>
      <c r="H13" s="168"/>
      <c r="I13" s="168"/>
      <c r="N13" s="1"/>
    </row>
    <row r="14" spans="1:14" ht="17.399999999999999" customHeight="1" x14ac:dyDescent="0.3">
      <c r="A14" s="167"/>
      <c r="B14" s="340" t="s">
        <v>579</v>
      </c>
      <c r="C14" s="340"/>
      <c r="D14" s="340"/>
      <c r="E14" s="340"/>
      <c r="F14" s="340"/>
      <c r="G14" s="340"/>
      <c r="H14" s="340"/>
      <c r="I14" s="340"/>
      <c r="N14" s="1"/>
    </row>
    <row r="15" spans="1:14" ht="16.2" customHeight="1" x14ac:dyDescent="0.3">
      <c r="A15" s="167"/>
      <c r="B15" s="168"/>
      <c r="C15" s="168"/>
      <c r="D15" s="168"/>
      <c r="E15" s="168"/>
      <c r="F15" s="168"/>
      <c r="G15" s="168"/>
      <c r="H15" s="168"/>
      <c r="I15" s="168"/>
      <c r="N15" s="1"/>
    </row>
    <row r="16" spans="1:14" s="139" customFormat="1" ht="16.2" customHeight="1" x14ac:dyDescent="0.3">
      <c r="A16" s="172"/>
      <c r="B16" s="362" t="str">
        <f>CONCATENATE("Trata-se de processo criado pelo ",Orientações!E9,", tendo por")</f>
        <v>Trata-se de processo criado pelo Centro das Ciências Exatas e das Tecnologias, tendo por</v>
      </c>
      <c r="C16" s="362"/>
      <c r="D16" s="362"/>
      <c r="E16" s="362"/>
      <c r="F16" s="362"/>
      <c r="G16" s="362"/>
      <c r="H16" s="362"/>
      <c r="I16" s="362"/>
      <c r="J16" s="151"/>
      <c r="K16" s="151"/>
      <c r="L16" s="151"/>
      <c r="M16" s="151"/>
      <c r="N16" s="151"/>
    </row>
    <row r="17" spans="1:14" s="174" customFormat="1" ht="16.2" customHeight="1" x14ac:dyDescent="0.3">
      <c r="A17" s="362" t="str">
        <f>CONCATENATE("objeto a análise da solicitação de avaliação de desempenho docente para fins de ",Orientações!E13," na carreira do Magistério Superior no âmbito da Universidade Federal do Oeste da Bahia.")</f>
        <v>objeto a análise da solicitação de avaliação de desempenho docente para fins de Progressão Funcional Docente na carreira do Magistério Superior no âmbito da Universidade Federal do Oeste da Bahia.</v>
      </c>
      <c r="B17" s="362"/>
      <c r="C17" s="362"/>
      <c r="D17" s="362"/>
      <c r="E17" s="362"/>
      <c r="F17" s="362"/>
      <c r="G17" s="362"/>
      <c r="H17" s="362"/>
      <c r="I17" s="362"/>
      <c r="J17" s="173"/>
      <c r="K17" s="173"/>
      <c r="L17" s="173"/>
      <c r="M17" s="173"/>
      <c r="N17" s="173"/>
    </row>
    <row r="18" spans="1:14" s="174" customFormat="1" ht="16.2" customHeight="1" x14ac:dyDescent="0.3">
      <c r="A18" s="362"/>
      <c r="B18" s="362"/>
      <c r="C18" s="362"/>
      <c r="D18" s="362"/>
      <c r="E18" s="362"/>
      <c r="F18" s="362"/>
      <c r="G18" s="362"/>
      <c r="H18" s="362"/>
      <c r="I18" s="362"/>
      <c r="J18" s="173"/>
      <c r="K18" s="173"/>
      <c r="L18" s="173"/>
      <c r="M18" s="173"/>
      <c r="N18" s="173"/>
    </row>
    <row r="19" spans="1:14" s="174" customFormat="1" ht="16.2" customHeight="1" x14ac:dyDescent="0.3">
      <c r="A19" s="167"/>
      <c r="B19" s="362" t="str">
        <f>CONCATENATE("O relatório apresentado contém ",Orientações!H27," folhas, estando devidamente comprovado pela(o)")</f>
        <v>O relatório apresentado contém 100 folhas, estando devidamente comprovado pela(o)</v>
      </c>
      <c r="C19" s="362"/>
      <c r="D19" s="362"/>
      <c r="E19" s="362"/>
      <c r="F19" s="362"/>
      <c r="G19" s="362"/>
      <c r="H19" s="362"/>
      <c r="I19" s="362"/>
      <c r="J19" s="173"/>
      <c r="K19" s="173"/>
      <c r="L19" s="173"/>
      <c r="M19" s="173"/>
      <c r="N19" s="173"/>
    </row>
    <row r="20" spans="1:14" ht="16.2" customHeight="1" x14ac:dyDescent="0.3">
      <c r="A20" s="362" t="str">
        <f>CONCATENATE("requerente. Foram avaliadas as atividades desenvolvidas no interstício compreendido entre ",DAY(Orientações!E11),"/",MONTH(Orientações!E11),"/",YEAR(Orientações!E11)," e ",DAY(Orientações!E12),"/",MONTH(Orientações!E12),"/",YEAR(Orientações!E12),", considerando-se as exigências para acesso ",Orientações!E14,". A análise foi realizada com base ",IF(AND(Res_004_2021!F17&gt;0,Res_017_2023!F17&gt;0,Res_024_2025!F17&gt;0),"nas Resoluções CGAG/CONSUNI/UFOB nº 004/2021, 017/2023 e 024/2025",IF(AND(Res_004_2021!F17&gt;0,Res_017_2023!F17&gt;0),"nas Resoluções CGAG/CONSUNI/UFOB nº 004/2021 e 017/2023",IF(AND(Res_017_2023!F17&gt;0,Res_024_2025!F17&gt;0),"nas Resoluções CGAG/CONSUNI/UFOB nº 017/2023 e 024/2025",IF(Res_004_2021!F17&gt;0,"na Resolução CGAG/CONSUNI/UFOB nº 004/2021",IF(Res_017_2023!F17&gt;0,"na Resolução CGAG/CONSUNI/UFOB nº 017/2023","na Resolução CGAG/CONSUNI/UFOB nº 024/2025"))))),".")</f>
        <v>requerente. Foram avaliadas as atividades desenvolvidas no interstício compreendido entre 31/10/2023 e 31/10/2025, considerando-se as exigências para acesso do nível III da Classe B para o nível IV da Classe B. A análise foi realizada com base na Resolução CGAG/CONSUNI/UFOB nº 017/2023.</v>
      </c>
      <c r="B20" s="362"/>
      <c r="C20" s="362"/>
      <c r="D20" s="362"/>
      <c r="E20" s="362"/>
      <c r="F20" s="362"/>
      <c r="G20" s="362"/>
      <c r="H20" s="362"/>
      <c r="I20" s="362"/>
      <c r="N20" s="1"/>
    </row>
    <row r="21" spans="1:14" ht="16.2" customHeight="1" x14ac:dyDescent="0.3">
      <c r="A21" s="362"/>
      <c r="B21" s="362"/>
      <c r="C21" s="362"/>
      <c r="D21" s="362"/>
      <c r="E21" s="362"/>
      <c r="F21" s="362"/>
      <c r="G21" s="362"/>
      <c r="H21" s="362"/>
      <c r="I21" s="362"/>
      <c r="N21" s="1"/>
    </row>
    <row r="22" spans="1:14" ht="16.2" customHeight="1" x14ac:dyDescent="0.3">
      <c r="A22" s="362"/>
      <c r="B22" s="362"/>
      <c r="C22" s="362"/>
      <c r="D22" s="362"/>
      <c r="E22" s="362"/>
      <c r="F22" s="362"/>
      <c r="G22" s="362"/>
      <c r="H22" s="362"/>
      <c r="I22" s="362"/>
      <c r="N22" s="1"/>
    </row>
    <row r="23" spans="1:14" ht="16.2" customHeight="1" x14ac:dyDescent="0.3">
      <c r="A23" s="167"/>
      <c r="B23" s="362" t="s">
        <v>580</v>
      </c>
      <c r="C23" s="362"/>
      <c r="D23" s="362"/>
      <c r="E23" s="362"/>
      <c r="F23" s="362"/>
      <c r="G23" s="362"/>
      <c r="H23" s="362"/>
      <c r="I23" s="362"/>
      <c r="N23" s="1"/>
    </row>
    <row r="24" spans="1:14" ht="16.2" customHeight="1" x14ac:dyDescent="0.3">
      <c r="A24" s="276" t="s">
        <v>581</v>
      </c>
      <c r="B24" s="276"/>
      <c r="C24" s="276"/>
      <c r="D24" s="276"/>
      <c r="E24" s="276"/>
      <c r="F24" s="276"/>
      <c r="G24" s="176">
        <f>Relatório!H38</f>
        <v>0</v>
      </c>
      <c r="H24" s="276" t="s">
        <v>582</v>
      </c>
      <c r="I24" s="276"/>
      <c r="N24" s="1"/>
    </row>
    <row r="25" spans="1:14" ht="16.2" customHeight="1" x14ac:dyDescent="0.3">
      <c r="A25" s="340" t="str">
        <f>CONCATENATE("considero o(a) professor(a) ",Orientações!C7,IF(Relatório!H38&gt;=Relatório!H20," APTA(O)"," NÃO APTA(O)")," à ",Orientações!E13," ",Orientações!E14,", no interstício de ",DAY(Orientações!E11),"/",MONTH(Orientações!E11),"/",YEAR(Orientações!E11)," a ",DAY(Orientações!E12),"/",MONTH(Orientações!E12),"/",YEAR(Orientações!E12),".")</f>
        <v>considero o(a) professor(a) Nome Completo da(o) Solicitante NÃO APTA(O) à Progressão Funcional Docente do nível III da Classe B para o nível IV da Classe B, no interstício de 31/10/2023 a 31/10/2025.</v>
      </c>
      <c r="B25" s="340"/>
      <c r="C25" s="340"/>
      <c r="D25" s="340"/>
      <c r="E25" s="340"/>
      <c r="F25" s="340"/>
      <c r="G25" s="340"/>
      <c r="H25" s="340"/>
      <c r="I25" s="340"/>
    </row>
    <row r="26" spans="1:14" ht="16.2" customHeight="1" x14ac:dyDescent="0.3">
      <c r="A26" s="340"/>
      <c r="B26" s="340"/>
      <c r="C26" s="340"/>
      <c r="D26" s="340"/>
      <c r="E26" s="340"/>
      <c r="F26" s="340"/>
      <c r="G26" s="340"/>
      <c r="H26" s="340"/>
      <c r="I26" s="340"/>
      <c r="J26" s="144"/>
      <c r="K26" s="144"/>
      <c r="L26" s="138"/>
      <c r="M26" s="138"/>
    </row>
    <row r="27" spans="1:14" ht="16.2" customHeight="1" x14ac:dyDescent="0.3">
      <c r="A27" s="2"/>
      <c r="B27" s="168"/>
      <c r="C27" s="168"/>
      <c r="D27" s="168"/>
      <c r="E27" s="168"/>
      <c r="F27" s="168"/>
      <c r="G27" s="168"/>
      <c r="H27" s="168"/>
      <c r="I27" s="168"/>
      <c r="J27" s="144"/>
      <c r="K27" s="144"/>
      <c r="L27" s="138"/>
      <c r="M27" s="138"/>
    </row>
    <row r="28" spans="1:14" ht="16.2" customHeight="1" x14ac:dyDescent="0.3">
      <c r="A28" s="2"/>
      <c r="B28" s="227" t="s">
        <v>583</v>
      </c>
      <c r="C28" s="227"/>
      <c r="D28" s="227"/>
      <c r="E28" s="227"/>
      <c r="F28" s="227"/>
      <c r="G28" s="227"/>
      <c r="H28" s="227"/>
      <c r="I28" s="227"/>
      <c r="J28" s="144"/>
      <c r="K28" s="144"/>
      <c r="L28" s="138"/>
      <c r="M28" s="138"/>
    </row>
    <row r="29" spans="1:14" ht="16.2" customHeight="1" x14ac:dyDescent="0.3">
      <c r="A29" s="2"/>
      <c r="B29" s="2"/>
      <c r="C29" s="97"/>
      <c r="D29" s="129"/>
      <c r="E29" s="50"/>
      <c r="F29" s="129"/>
      <c r="G29" s="2"/>
      <c r="H29" s="2"/>
      <c r="I29" s="2"/>
      <c r="J29" s="144"/>
      <c r="K29" s="144"/>
      <c r="L29" s="138"/>
      <c r="M29" s="138"/>
    </row>
    <row r="30" spans="1:14" x14ac:dyDescent="0.3">
      <c r="A30" s="3"/>
      <c r="B30" s="2"/>
      <c r="C30" s="2"/>
      <c r="D30" s="2"/>
      <c r="E30" s="2"/>
      <c r="F30" s="2"/>
      <c r="G30" s="2"/>
      <c r="H30" s="2"/>
      <c r="I30" s="2"/>
    </row>
    <row r="31" spans="1:14" x14ac:dyDescent="0.3">
      <c r="B31" s="2"/>
      <c r="C31" s="2"/>
      <c r="D31" s="2"/>
      <c r="E31" s="2"/>
      <c r="F31" s="2"/>
      <c r="G31" s="2"/>
      <c r="H31" s="2"/>
      <c r="I31" s="2"/>
    </row>
    <row r="32" spans="1:14" x14ac:dyDescent="0.3">
      <c r="A32" s="2" t="str">
        <f ca="1">Requerimento!A5</f>
        <v>Barreiras, 11 de fevereiro de 2026.</v>
      </c>
      <c r="B32" s="2"/>
      <c r="C32" s="2"/>
      <c r="D32" s="2"/>
      <c r="E32" s="2"/>
      <c r="F32" s="2"/>
      <c r="G32" s="2"/>
      <c r="H32" s="2"/>
      <c r="I32" s="2"/>
    </row>
    <row r="33" spans="1:9" x14ac:dyDescent="0.3">
      <c r="A33" s="3"/>
      <c r="B33" s="2"/>
      <c r="C33" s="2"/>
      <c r="D33" s="2"/>
      <c r="E33" s="2"/>
      <c r="F33" s="2"/>
      <c r="G33" s="2"/>
      <c r="H33" s="2"/>
      <c r="I33" s="2"/>
    </row>
    <row r="34" spans="1:9" x14ac:dyDescent="0.3">
      <c r="A34" s="3"/>
      <c r="B34" s="2"/>
      <c r="C34" s="2"/>
      <c r="D34" s="2"/>
      <c r="E34" s="2"/>
      <c r="F34" s="2"/>
      <c r="G34" s="2"/>
      <c r="H34" s="2"/>
      <c r="I34" s="2"/>
    </row>
    <row r="35" spans="1:9" x14ac:dyDescent="0.3">
      <c r="A35" s="3"/>
      <c r="B35" s="2"/>
      <c r="C35" s="232" t="s">
        <v>45</v>
      </c>
      <c r="D35" s="232"/>
      <c r="E35" s="232"/>
      <c r="F35" s="232"/>
      <c r="G35" s="232"/>
      <c r="H35" s="2"/>
      <c r="I35" s="2"/>
    </row>
    <row r="36" spans="1:9" x14ac:dyDescent="0.3">
      <c r="A36" s="3"/>
      <c r="B36" s="2"/>
      <c r="C36" s="232" t="str">
        <f>Orientações!E23</f>
        <v>Nome Completo do(a) Relator(a)</v>
      </c>
      <c r="D36" s="232"/>
      <c r="E36" s="232"/>
      <c r="F36" s="232"/>
      <c r="G36" s="232"/>
      <c r="H36" s="2"/>
      <c r="I36" s="2"/>
    </row>
    <row r="37" spans="1:9" x14ac:dyDescent="0.3">
      <c r="A37" s="2"/>
      <c r="B37" s="2"/>
      <c r="C37" s="232" t="str">
        <f>CONCATENATE("SIAPE nº ",Orientações!D24)</f>
        <v>SIAPE nº 1234567</v>
      </c>
      <c r="D37" s="232"/>
      <c r="E37" s="232"/>
      <c r="F37" s="232"/>
      <c r="G37" s="232"/>
      <c r="H37" s="2"/>
      <c r="I37" s="2"/>
    </row>
    <row r="38" spans="1:9" x14ac:dyDescent="0.3">
      <c r="A38" s="2"/>
      <c r="B38" s="2"/>
      <c r="C38" s="232" t="str">
        <f>CONCATENATE("Portaria ",Orientações!F26," ",Orientações!H26)</f>
        <v>Portaria CCET / UFOB nº 00x/202x</v>
      </c>
      <c r="D38" s="232"/>
      <c r="E38" s="232"/>
      <c r="F38" s="232"/>
      <c r="G38" s="232"/>
      <c r="H38" s="2"/>
      <c r="I38" s="2"/>
    </row>
    <row r="39" spans="1:9" x14ac:dyDescent="0.3">
      <c r="A39" s="2"/>
      <c r="B39" s="2"/>
      <c r="C39" s="2"/>
      <c r="D39" s="2"/>
      <c r="E39" s="2"/>
      <c r="F39" s="2"/>
      <c r="G39" s="2"/>
      <c r="H39" s="2"/>
      <c r="I39" s="2"/>
    </row>
  </sheetData>
  <sheetProtection algorithmName="SHA-512" hashValue="XcyH7ZgBl+8wmyVmHomNITBThzovAYXgw9/1M5cTfSYpKVEy9PvW9zESqISNgVhBwqKIMwqY/ljjpQloCNHH3w==" saltValue="j/e1BasvavrQmkghBH64vQ==" spinCount="100000" sheet="1" objects="1" scenarios="1"/>
  <mergeCells count="22">
    <mergeCell ref="A1:I1"/>
    <mergeCell ref="A3:I3"/>
    <mergeCell ref="A6:I6"/>
    <mergeCell ref="A5:I5"/>
    <mergeCell ref="C35:G35"/>
    <mergeCell ref="B19:I19"/>
    <mergeCell ref="C36:G36"/>
    <mergeCell ref="C37:G37"/>
    <mergeCell ref="C38:G38"/>
    <mergeCell ref="A7:I7"/>
    <mergeCell ref="B8:I9"/>
    <mergeCell ref="A11:I11"/>
    <mergeCell ref="B28:I28"/>
    <mergeCell ref="A25:I26"/>
    <mergeCell ref="A20:I22"/>
    <mergeCell ref="B23:I23"/>
    <mergeCell ref="A24:F24"/>
    <mergeCell ref="H24:I24"/>
    <mergeCell ref="A12:I12"/>
    <mergeCell ref="B14:I14"/>
    <mergeCell ref="B16:I16"/>
    <mergeCell ref="A17:I18"/>
  </mergeCells>
  <pageMargins left="0.39370078740157483" right="0.39370078740157483" top="1.5748031496062993" bottom="0.39370078740157483" header="0.19685039370078741" footer="0.11811023622047245"/>
  <pageSetup paperSize="9" orientation="portrait" r:id="rId1"/>
  <headerFooter>
    <oddHeader>&amp;C&amp;G
SERVIÇO PÚBLICO FEDERAL
UNIVERSIDADE FEDERAL DO OESTE DA BAHIA</oddHeader>
    <oddFooter>&amp;R&amp;P  de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64E8-60A4-476D-8A39-B6C2FB085D52}">
  <dimension ref="A1:J8"/>
  <sheetViews>
    <sheetView zoomScale="120" zoomScaleNormal="120" workbookViewId="0">
      <selection activeCell="A15" sqref="A15"/>
    </sheetView>
  </sheetViews>
  <sheetFormatPr defaultRowHeight="13.8" x14ac:dyDescent="0.3"/>
  <cols>
    <col min="1" max="1" width="41.5546875" style="95" customWidth="1"/>
    <col min="2" max="2" width="14.77734375" style="95" customWidth="1"/>
    <col min="3" max="3" width="19.77734375" style="95" customWidth="1"/>
    <col min="4" max="4" width="24.77734375" style="95" customWidth="1"/>
    <col min="5" max="5" width="25.5546875" style="95" customWidth="1"/>
    <col min="6" max="6" width="18.44140625" style="95" customWidth="1"/>
    <col min="7" max="7" width="18.88671875" style="95" customWidth="1"/>
    <col min="8" max="10" width="21.21875" style="95" customWidth="1"/>
    <col min="11" max="16384" width="8.88671875" style="95"/>
  </cols>
  <sheetData>
    <row r="1" spans="1:10" x14ac:dyDescent="0.3">
      <c r="A1" s="94" t="s">
        <v>8</v>
      </c>
      <c r="B1" s="94" t="s">
        <v>560</v>
      </c>
      <c r="C1" s="94" t="s">
        <v>25</v>
      </c>
      <c r="D1" s="94" t="s">
        <v>10</v>
      </c>
      <c r="E1" s="94" t="s">
        <v>29</v>
      </c>
      <c r="F1" s="94" t="s">
        <v>30</v>
      </c>
      <c r="G1" s="94" t="s">
        <v>538</v>
      </c>
      <c r="H1" s="94" t="s">
        <v>539</v>
      </c>
      <c r="I1" s="94" t="s">
        <v>540</v>
      </c>
      <c r="J1" s="94" t="s">
        <v>541</v>
      </c>
    </row>
    <row r="2" spans="1:10" x14ac:dyDescent="0.3">
      <c r="A2" s="95" t="s">
        <v>0</v>
      </c>
      <c r="B2" s="95" t="s">
        <v>565</v>
      </c>
      <c r="C2" s="95" t="s">
        <v>26</v>
      </c>
      <c r="D2" s="95" t="s">
        <v>14</v>
      </c>
      <c r="E2" s="95" t="str">
        <f>IF(Orientações!E13='Dados - não editar'!D2,"da Classe A para o nível I da Classe B",IF(Orientações!E13='Dados - não editar'!D4,"da Classe A para o nível I da Classe B",""))</f>
        <v/>
      </c>
      <c r="F2" s="95" t="s">
        <v>31</v>
      </c>
      <c r="G2" s="95" t="s">
        <v>544</v>
      </c>
      <c r="H2" s="100">
        <v>50</v>
      </c>
      <c r="I2" s="100">
        <v>50</v>
      </c>
      <c r="J2" s="100">
        <v>50</v>
      </c>
    </row>
    <row r="3" spans="1:10" x14ac:dyDescent="0.3">
      <c r="A3" s="95" t="s">
        <v>3</v>
      </c>
      <c r="B3" s="95" t="s">
        <v>566</v>
      </c>
      <c r="C3" s="95" t="s">
        <v>27</v>
      </c>
      <c r="D3" s="95" t="s">
        <v>15</v>
      </c>
      <c r="E3" s="95" t="str">
        <f>IF(Orientações!E13='Dados - não editar'!D2,"",IF(Orientações!E13='Dados - não editar'!D4,"","do nível I da Classe B para o nível II da Classe B"))</f>
        <v>do nível I da Classe B para o nível II da Classe B</v>
      </c>
      <c r="F3" s="95" t="s">
        <v>32</v>
      </c>
      <c r="G3" s="95" t="s">
        <v>532</v>
      </c>
      <c r="H3" s="100">
        <v>50</v>
      </c>
      <c r="I3" s="100">
        <v>50</v>
      </c>
      <c r="J3" s="100">
        <v>55</v>
      </c>
    </row>
    <row r="4" spans="1:10" x14ac:dyDescent="0.3">
      <c r="A4" s="95" t="s">
        <v>4</v>
      </c>
      <c r="B4" s="95" t="s">
        <v>567</v>
      </c>
      <c r="C4" s="95" t="s">
        <v>28</v>
      </c>
      <c r="D4" s="95" t="s">
        <v>16</v>
      </c>
      <c r="E4" s="95" t="str">
        <f>IF(Orientações!E13='Dados - não editar'!D2,"",IF(Orientações!E13='Dados - não editar'!D4,"","do nível II da Classe B para o nível III da Classe B"))</f>
        <v>do nível II da Classe B para o nível III da Classe B</v>
      </c>
      <c r="F4" s="95" t="s">
        <v>33</v>
      </c>
      <c r="G4" s="95" t="s">
        <v>542</v>
      </c>
      <c r="H4" s="100">
        <v>60</v>
      </c>
      <c r="I4" s="100">
        <v>60</v>
      </c>
      <c r="J4" s="100">
        <v>60</v>
      </c>
    </row>
    <row r="5" spans="1:10" x14ac:dyDescent="0.3">
      <c r="A5" s="95" t="s">
        <v>2</v>
      </c>
      <c r="B5" s="95" t="s">
        <v>561</v>
      </c>
      <c r="D5" s="95" t="s">
        <v>17</v>
      </c>
      <c r="E5" s="95" t="str">
        <f>IF(Orientações!E13='Dados - não editar'!D2,"",IF(Orientações!E13='Dados - não editar'!D4,"","do nível III da Classe B para o nível IV da Classe B"))</f>
        <v>do nível III da Classe B para o nível IV da Classe B</v>
      </c>
      <c r="G5" s="95" t="s">
        <v>543</v>
      </c>
      <c r="H5" s="100">
        <v>60</v>
      </c>
      <c r="I5" s="100">
        <v>60</v>
      </c>
      <c r="J5" s="100">
        <v>65</v>
      </c>
    </row>
    <row r="6" spans="1:10" x14ac:dyDescent="0.3">
      <c r="A6" s="95" t="s">
        <v>1</v>
      </c>
      <c r="B6" s="95" t="s">
        <v>562</v>
      </c>
    </row>
    <row r="7" spans="1:10" x14ac:dyDescent="0.3">
      <c r="A7" s="95" t="s">
        <v>5</v>
      </c>
      <c r="B7" s="95" t="s">
        <v>563</v>
      </c>
    </row>
    <row r="8" spans="1:10" x14ac:dyDescent="0.3">
      <c r="A8" s="95" t="s">
        <v>6</v>
      </c>
      <c r="B8" s="95" t="s">
        <v>564</v>
      </c>
    </row>
  </sheetData>
  <sheetProtection algorithmName="SHA-512" hashValue="mYfh1jW+fj6gdd9eDxcT3zjupLVHnbtGsgfnrdCdvhZ53CRnnb8JyTQyHptB+VdNDxOV4Z5wlF8vyre4pTzqEA==" saltValue="FmU0S7tChdST3orTiIVxZg==" spinCount="100000" sheet="1" objects="1" scenarios="1"/>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4</vt:i4>
      </vt:variant>
    </vt:vector>
  </HeadingPairs>
  <TitlesOfParts>
    <vt:vector size="12" baseType="lpstr">
      <vt:lpstr>Orientações</vt:lpstr>
      <vt:lpstr>Requerimento</vt:lpstr>
      <vt:lpstr>Res_004_2021</vt:lpstr>
      <vt:lpstr>Res_017_2023</vt:lpstr>
      <vt:lpstr>Res_024_2025</vt:lpstr>
      <vt:lpstr>Relatório</vt:lpstr>
      <vt:lpstr>Parecer</vt:lpstr>
      <vt:lpstr>Dados - não editar</vt:lpstr>
      <vt:lpstr>Orientações!Area_de_impressao</vt:lpstr>
      <vt:lpstr>Parecer!Area_de_impressao</vt:lpstr>
      <vt:lpstr>Relatório!Area_de_impressao</vt:lpstr>
      <vt:lpstr>Requerimento!Area_de_impressao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Luís Gustavo Henriques do Amaral</dc:creator>
  <cp:lastModifiedBy>Luís Gustavo Henriques do Amaral</cp:lastModifiedBy>
  <cp:lastPrinted>2026-01-16T20:21:44Z</cp:lastPrinted>
  <dcterms:created xsi:type="dcterms:W3CDTF">2026-01-08T15:36:50Z</dcterms:created>
  <dcterms:modified xsi:type="dcterms:W3CDTF">2026-02-11T23:55:03Z</dcterms:modified>
</cp:coreProperties>
</file>