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g\Downloads\Em uso\"/>
    </mc:Choice>
  </mc:AlternateContent>
  <xr:revisionPtr revIDLastSave="0" documentId="13_ncr:1_{9005D78B-B35C-40DD-8160-4553BAF3871E}" xr6:coauthVersionLast="47" xr6:coauthVersionMax="47" xr10:uidLastSave="{00000000-0000-0000-0000-000000000000}"/>
  <bookViews>
    <workbookView xWindow="-108" yWindow="-108" windowWidth="23256" windowHeight="12456" xr2:uid="{A3BC682D-4410-4C5B-A40B-38B42681AD63}"/>
  </bookViews>
  <sheets>
    <sheet name="Orientações" sheetId="3" r:id="rId1"/>
    <sheet name="Requerimento" sheetId="2" r:id="rId2"/>
    <sheet name="Res_004_2021" sheetId="9" r:id="rId3"/>
    <sheet name="Res_017_2023" sheetId="6" r:id="rId4"/>
    <sheet name="Res_024_2025" sheetId="5" r:id="rId5"/>
    <sheet name="Relatório" sheetId="7" r:id="rId6"/>
    <sheet name="Parecer" sheetId="8" r:id="rId7"/>
    <sheet name="Dados - não editar" sheetId="1" r:id="rId8"/>
  </sheets>
  <definedNames>
    <definedName name="_xlnm.Print_Area" localSheetId="0">Orientações!$A$1:$L$107</definedName>
    <definedName name="_xlnm.Print_Area" localSheetId="6">Parecer!$A$1:$I$58</definedName>
    <definedName name="_xlnm.Print_Area" localSheetId="5">Relatório!$A$1:$I$81</definedName>
    <definedName name="_xlnm.Print_Area" localSheetId="1">Requerimento!$A$1:$X$35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8" l="1"/>
  <c r="C56" i="8"/>
  <c r="C55" i="8"/>
  <c r="C78" i="7"/>
  <c r="C77" i="7"/>
  <c r="C76" i="7"/>
  <c r="A81" i="7"/>
  <c r="I26" i="3"/>
  <c r="B26" i="3"/>
  <c r="A214" i="6" l="1"/>
  <c r="A213" i="6"/>
  <c r="A212" i="6"/>
  <c r="A211" i="6"/>
  <c r="A210" i="6"/>
  <c r="A209" i="6"/>
  <c r="K109" i="6"/>
  <c r="G109" i="6"/>
  <c r="K110" i="6"/>
  <c r="G110" i="6"/>
  <c r="K108" i="6"/>
  <c r="G108" i="6"/>
  <c r="K107" i="6"/>
  <c r="G107" i="6"/>
  <c r="K105" i="6"/>
  <c r="G105" i="6"/>
  <c r="K104" i="6"/>
  <c r="G104" i="6"/>
  <c r="K103" i="6"/>
  <c r="G103" i="6"/>
  <c r="K102" i="6"/>
  <c r="G102" i="6"/>
  <c r="K97" i="6"/>
  <c r="G97" i="6"/>
  <c r="K96" i="6"/>
  <c r="G96" i="6"/>
  <c r="K95" i="6"/>
  <c r="G95" i="6"/>
  <c r="K94" i="6"/>
  <c r="G94" i="6"/>
  <c r="K93" i="6"/>
  <c r="G93" i="6"/>
  <c r="K91" i="6"/>
  <c r="G91" i="6"/>
  <c r="K90" i="6"/>
  <c r="G90" i="6"/>
  <c r="K89" i="6"/>
  <c r="G89" i="6"/>
  <c r="K34" i="6"/>
  <c r="G34" i="6"/>
  <c r="K72" i="6"/>
  <c r="G72" i="6"/>
  <c r="K71" i="6"/>
  <c r="G71" i="6"/>
  <c r="K70" i="6"/>
  <c r="G70" i="6"/>
  <c r="K69" i="6"/>
  <c r="G69" i="6"/>
  <c r="K68" i="6"/>
  <c r="G68" i="6"/>
  <c r="K66" i="6"/>
  <c r="G66" i="6"/>
  <c r="K65" i="6"/>
  <c r="G65" i="6"/>
  <c r="K64" i="6"/>
  <c r="G64" i="6"/>
  <c r="K63" i="6"/>
  <c r="G63" i="6"/>
  <c r="K62" i="6"/>
  <c r="G62" i="6"/>
  <c r="K60" i="6"/>
  <c r="G60" i="6"/>
  <c r="K59" i="6"/>
  <c r="G59" i="6"/>
  <c r="K58" i="6"/>
  <c r="G58" i="6"/>
  <c r="K57" i="6"/>
  <c r="G57" i="6"/>
  <c r="K55" i="6"/>
  <c r="G55" i="6"/>
  <c r="K54" i="6"/>
  <c r="G54" i="6"/>
  <c r="K53" i="6"/>
  <c r="G53" i="6"/>
  <c r="K52" i="6"/>
  <c r="G52" i="6"/>
  <c r="K51" i="6"/>
  <c r="G51" i="6"/>
  <c r="K50" i="6"/>
  <c r="G50" i="6"/>
  <c r="K48" i="6"/>
  <c r="G48" i="6"/>
  <c r="K47" i="6"/>
  <c r="G47" i="6"/>
  <c r="K46" i="6"/>
  <c r="G46" i="6"/>
  <c r="K45" i="6"/>
  <c r="G45" i="6"/>
  <c r="K43" i="6"/>
  <c r="G43" i="6"/>
  <c r="K42" i="6"/>
  <c r="G42" i="6"/>
  <c r="K41" i="6"/>
  <c r="G41" i="6"/>
  <c r="K40" i="6"/>
  <c r="G40" i="6"/>
  <c r="K39" i="6"/>
  <c r="G39" i="6"/>
  <c r="K38" i="6"/>
  <c r="G38" i="6"/>
  <c r="K36" i="6"/>
  <c r="G36" i="6"/>
  <c r="K35" i="6"/>
  <c r="G35" i="6"/>
  <c r="K33" i="6"/>
  <c r="G33" i="6"/>
  <c r="K32" i="6"/>
  <c r="G32" i="6"/>
  <c r="G111" i="6" l="1"/>
  <c r="K111" i="6"/>
  <c r="G73" i="6"/>
  <c r="K73" i="6"/>
  <c r="A213" i="9" l="1"/>
  <c r="A212" i="9"/>
  <c r="A211" i="9"/>
  <c r="A210" i="9"/>
  <c r="A209" i="9"/>
  <c r="A208" i="9"/>
  <c r="A207" i="9"/>
  <c r="K202" i="9"/>
  <c r="G202" i="9"/>
  <c r="K201" i="9"/>
  <c r="G201" i="9"/>
  <c r="K200" i="9"/>
  <c r="G200" i="9"/>
  <c r="K199" i="9"/>
  <c r="G199" i="9"/>
  <c r="K198" i="9"/>
  <c r="G198" i="9"/>
  <c r="K196" i="9"/>
  <c r="G196" i="9"/>
  <c r="K195" i="9"/>
  <c r="G195" i="9"/>
  <c r="K193" i="9"/>
  <c r="G193" i="9"/>
  <c r="K192" i="9"/>
  <c r="G192" i="9"/>
  <c r="K190" i="9"/>
  <c r="G190" i="9"/>
  <c r="K189" i="9"/>
  <c r="G189" i="9"/>
  <c r="K187" i="9"/>
  <c r="G187" i="9"/>
  <c r="K185" i="9"/>
  <c r="G185" i="9"/>
  <c r="K184" i="9"/>
  <c r="G184" i="9"/>
  <c r="K182" i="9"/>
  <c r="G182" i="9"/>
  <c r="K181" i="9"/>
  <c r="G181" i="9"/>
  <c r="K179" i="9"/>
  <c r="G179" i="9"/>
  <c r="K178" i="9"/>
  <c r="G178" i="9"/>
  <c r="K175" i="9"/>
  <c r="G175" i="9"/>
  <c r="K174" i="9"/>
  <c r="G174" i="9"/>
  <c r="K172" i="9"/>
  <c r="G172" i="9"/>
  <c r="K171" i="9"/>
  <c r="G171" i="9"/>
  <c r="K169" i="9"/>
  <c r="G169" i="9"/>
  <c r="K168" i="9"/>
  <c r="G168" i="9"/>
  <c r="K167" i="9"/>
  <c r="G167" i="9"/>
  <c r="K165" i="9"/>
  <c r="G165" i="9"/>
  <c r="K164" i="9"/>
  <c r="G164" i="9"/>
  <c r="C158" i="9"/>
  <c r="C157" i="9"/>
  <c r="C155" i="9"/>
  <c r="C154" i="9"/>
  <c r="C153" i="9"/>
  <c r="C152" i="9"/>
  <c r="C151" i="9"/>
  <c r="C149" i="9"/>
  <c r="C148" i="9"/>
  <c r="C147" i="9"/>
  <c r="C146" i="9"/>
  <c r="C144" i="9"/>
  <c r="C143" i="9"/>
  <c r="C142" i="9"/>
  <c r="C141" i="9"/>
  <c r="C140" i="9"/>
  <c r="C138" i="9"/>
  <c r="C137" i="9"/>
  <c r="C136" i="9"/>
  <c r="C135" i="9"/>
  <c r="K130" i="9"/>
  <c r="G130" i="9"/>
  <c r="C129" i="9"/>
  <c r="K129" i="9" s="1"/>
  <c r="C127" i="9"/>
  <c r="K127" i="9" s="1"/>
  <c r="K126" i="9"/>
  <c r="G126" i="9"/>
  <c r="K125" i="9"/>
  <c r="G125" i="9"/>
  <c r="K124" i="9"/>
  <c r="G124" i="9"/>
  <c r="K122" i="9"/>
  <c r="G122" i="9"/>
  <c r="K121" i="9"/>
  <c r="G121" i="9"/>
  <c r="K120" i="9"/>
  <c r="G120" i="9"/>
  <c r="K119" i="9"/>
  <c r="G119" i="9"/>
  <c r="K117" i="9"/>
  <c r="G117" i="9"/>
  <c r="K116" i="9"/>
  <c r="G116" i="9"/>
  <c r="K115" i="9"/>
  <c r="G115" i="9"/>
  <c r="K110" i="9"/>
  <c r="G110" i="9"/>
  <c r="K109" i="9"/>
  <c r="G109" i="9"/>
  <c r="K108" i="9"/>
  <c r="G108" i="9"/>
  <c r="K107" i="9"/>
  <c r="G107" i="9"/>
  <c r="E221" i="9"/>
  <c r="E220" i="9"/>
  <c r="K105" i="9"/>
  <c r="G105" i="9"/>
  <c r="K104" i="9"/>
  <c r="G104" i="9"/>
  <c r="K103" i="9"/>
  <c r="G103" i="9"/>
  <c r="K102" i="9"/>
  <c r="G102" i="9"/>
  <c r="K97" i="9"/>
  <c r="G97" i="9"/>
  <c r="K96" i="9"/>
  <c r="G96" i="9"/>
  <c r="K95" i="9"/>
  <c r="G95" i="9"/>
  <c r="K94" i="9"/>
  <c r="G94" i="9"/>
  <c r="K93" i="9"/>
  <c r="G93" i="9"/>
  <c r="K91" i="9"/>
  <c r="G91" i="9"/>
  <c r="K90" i="9"/>
  <c r="G90" i="9"/>
  <c r="K89" i="9"/>
  <c r="G89" i="9"/>
  <c r="K88" i="9"/>
  <c r="G88" i="9"/>
  <c r="K87" i="9"/>
  <c r="G87" i="9"/>
  <c r="K86" i="9"/>
  <c r="G86" i="9"/>
  <c r="K84" i="9"/>
  <c r="G84" i="9"/>
  <c r="K83" i="9"/>
  <c r="G83" i="9"/>
  <c r="K82" i="9"/>
  <c r="G82" i="9"/>
  <c r="K81" i="9"/>
  <c r="G81" i="9"/>
  <c r="K80" i="9"/>
  <c r="G80" i="9"/>
  <c r="K78" i="9"/>
  <c r="G78" i="9"/>
  <c r="K77" i="9"/>
  <c r="G77" i="9"/>
  <c r="K76" i="9"/>
  <c r="G76" i="9"/>
  <c r="K71" i="9"/>
  <c r="G71" i="9"/>
  <c r="K70" i="9"/>
  <c r="G70" i="9"/>
  <c r="K69" i="9"/>
  <c r="G69" i="9"/>
  <c r="K67" i="9"/>
  <c r="G67" i="9"/>
  <c r="K66" i="9"/>
  <c r="G66" i="9"/>
  <c r="K65" i="9"/>
  <c r="G65" i="9"/>
  <c r="K64" i="9"/>
  <c r="G64" i="9"/>
  <c r="K63" i="9"/>
  <c r="G63" i="9"/>
  <c r="K61" i="9"/>
  <c r="G61" i="9"/>
  <c r="K60" i="9"/>
  <c r="G60" i="9"/>
  <c r="K59" i="9"/>
  <c r="G59" i="9"/>
  <c r="K58" i="9"/>
  <c r="G58" i="9"/>
  <c r="K56" i="9"/>
  <c r="G56" i="9"/>
  <c r="K55" i="9"/>
  <c r="G55" i="9"/>
  <c r="K54" i="9"/>
  <c r="G54" i="9"/>
  <c r="K53" i="9"/>
  <c r="G53" i="9"/>
  <c r="K51" i="9"/>
  <c r="G51" i="9"/>
  <c r="K50" i="9"/>
  <c r="G50" i="9"/>
  <c r="K49" i="9"/>
  <c r="G49" i="9"/>
  <c r="K48" i="9"/>
  <c r="G48" i="9"/>
  <c r="K47" i="9"/>
  <c r="G47" i="9"/>
  <c r="K45" i="9"/>
  <c r="G45" i="9"/>
  <c r="K44" i="9"/>
  <c r="G44" i="9"/>
  <c r="K43" i="9"/>
  <c r="G43" i="9"/>
  <c r="K41" i="9"/>
  <c r="G41" i="9"/>
  <c r="K40" i="9"/>
  <c r="G40" i="9"/>
  <c r="K39" i="9"/>
  <c r="G39" i="9"/>
  <c r="K38" i="9"/>
  <c r="G38" i="9"/>
  <c r="K37" i="9"/>
  <c r="G37" i="9"/>
  <c r="K35" i="9"/>
  <c r="G35" i="9"/>
  <c r="K34" i="9"/>
  <c r="G34" i="9"/>
  <c r="K33" i="9"/>
  <c r="G33" i="9"/>
  <c r="K32" i="9"/>
  <c r="G32" i="9"/>
  <c r="K31" i="9"/>
  <c r="G31" i="9"/>
  <c r="K26" i="9"/>
  <c r="G26" i="9"/>
  <c r="C25" i="9"/>
  <c r="K25" i="9" s="1"/>
  <c r="C24" i="9"/>
  <c r="G24" i="9" s="1"/>
  <c r="C13" i="9"/>
  <c r="M13" i="9" s="1"/>
  <c r="E11" i="9"/>
  <c r="F10" i="9"/>
  <c r="D10" i="9"/>
  <c r="J9" i="9"/>
  <c r="C9" i="9"/>
  <c r="J8" i="9"/>
  <c r="B8" i="9"/>
  <c r="G203" i="9" l="1"/>
  <c r="K203" i="9"/>
  <c r="K131" i="9"/>
  <c r="G127" i="9"/>
  <c r="G129" i="9"/>
  <c r="G111" i="9"/>
  <c r="K111" i="9"/>
  <c r="E15" i="9"/>
  <c r="M14" i="9"/>
  <c r="M15" i="9" s="1"/>
  <c r="G14" i="9" s="1"/>
  <c r="G137" i="9" s="1"/>
  <c r="K98" i="9"/>
  <c r="G98" i="9"/>
  <c r="K72" i="9"/>
  <c r="G72" i="9"/>
  <c r="K24" i="9"/>
  <c r="K27" i="9" s="1"/>
  <c r="G25" i="9"/>
  <c r="G27" i="9" s="1"/>
  <c r="G131" i="9" l="1"/>
  <c r="K136" i="9"/>
  <c r="K146" i="9"/>
  <c r="G138" i="9"/>
  <c r="K137" i="9"/>
  <c r="K157" i="9"/>
  <c r="G154" i="9"/>
  <c r="G157" i="9"/>
  <c r="K154" i="9"/>
  <c r="G153" i="9"/>
  <c r="G155" i="9"/>
  <c r="K152" i="9"/>
  <c r="G151" i="9"/>
  <c r="K149" i="9"/>
  <c r="G142" i="9"/>
  <c r="K148" i="9"/>
  <c r="K147" i="9"/>
  <c r="G158" i="9"/>
  <c r="G146" i="9"/>
  <c r="K144" i="9"/>
  <c r="K142" i="9"/>
  <c r="G149" i="9"/>
  <c r="K140" i="9"/>
  <c r="G140" i="9"/>
  <c r="K138" i="9"/>
  <c r="G141" i="9"/>
  <c r="K141" i="9"/>
  <c r="G148" i="9"/>
  <c r="G144" i="9"/>
  <c r="K158" i="9"/>
  <c r="G152" i="9"/>
  <c r="K153" i="9"/>
  <c r="K155" i="9"/>
  <c r="K151" i="9"/>
  <c r="G135" i="9"/>
  <c r="G143" i="9"/>
  <c r="K143" i="9"/>
  <c r="K135" i="9"/>
  <c r="G147" i="9"/>
  <c r="G136" i="9"/>
  <c r="G15" i="9"/>
  <c r="F17" i="9" s="1"/>
  <c r="F15" i="7" l="1"/>
  <c r="H15" i="7" s="1"/>
  <c r="L207" i="9"/>
  <c r="J214" i="9"/>
  <c r="J207" i="9"/>
  <c r="J213" i="9"/>
  <c r="J212" i="9"/>
  <c r="L211" i="9"/>
  <c r="L209" i="9"/>
  <c r="J209" i="9"/>
  <c r="J208" i="9"/>
  <c r="L213" i="9"/>
  <c r="L212" i="9"/>
  <c r="J211" i="9"/>
  <c r="J210" i="9"/>
  <c r="L210" i="9"/>
  <c r="L208" i="9"/>
  <c r="K159" i="9"/>
  <c r="G159" i="9"/>
  <c r="C51" i="8"/>
  <c r="C50" i="8"/>
  <c r="C45" i="8"/>
  <c r="C44" i="8"/>
  <c r="A7" i="8"/>
  <c r="C72" i="7"/>
  <c r="C63" i="7"/>
  <c r="C71" i="7"/>
  <c r="C62" i="7"/>
  <c r="C162" i="5"/>
  <c r="K119" i="5"/>
  <c r="G119" i="5"/>
  <c r="K118" i="5"/>
  <c r="G118" i="5"/>
  <c r="K100" i="5"/>
  <c r="G100" i="5"/>
  <c r="K99" i="5"/>
  <c r="G99" i="5"/>
  <c r="K98" i="5"/>
  <c r="G98" i="5"/>
  <c r="K97" i="5"/>
  <c r="G97" i="5"/>
  <c r="K103" i="5"/>
  <c r="G103" i="5"/>
  <c r="K101" i="5"/>
  <c r="G101" i="5"/>
  <c r="K105" i="5"/>
  <c r="G105" i="5"/>
  <c r="K104" i="5"/>
  <c r="G104" i="5"/>
  <c r="K96" i="5"/>
  <c r="G96" i="5"/>
  <c r="K94" i="5"/>
  <c r="G94" i="5"/>
  <c r="K107" i="5"/>
  <c r="G107" i="5"/>
  <c r="K106" i="5"/>
  <c r="G106" i="5"/>
  <c r="K75" i="5"/>
  <c r="G75" i="5"/>
  <c r="K74" i="5"/>
  <c r="G74" i="5"/>
  <c r="K73" i="5"/>
  <c r="G73" i="5"/>
  <c r="K71" i="5"/>
  <c r="G71" i="5"/>
  <c r="K70" i="5"/>
  <c r="G70" i="5"/>
  <c r="K69" i="5"/>
  <c r="G69" i="5"/>
  <c r="K68" i="5"/>
  <c r="G68" i="5"/>
  <c r="K66" i="5"/>
  <c r="G66" i="5"/>
  <c r="K65" i="5"/>
  <c r="G65" i="5"/>
  <c r="K64" i="5"/>
  <c r="G64" i="5"/>
  <c r="K63" i="5"/>
  <c r="G63" i="5"/>
  <c r="K62" i="5"/>
  <c r="G62" i="5"/>
  <c r="K61" i="5"/>
  <c r="G61" i="5"/>
  <c r="K80" i="5"/>
  <c r="G80" i="5"/>
  <c r="K79" i="5"/>
  <c r="G79" i="5"/>
  <c r="K77" i="5"/>
  <c r="G77" i="5"/>
  <c r="K76" i="5"/>
  <c r="G76" i="5"/>
  <c r="K59" i="5"/>
  <c r="G59" i="5"/>
  <c r="K58" i="5"/>
  <c r="G58" i="5"/>
  <c r="K57" i="5"/>
  <c r="G57" i="5"/>
  <c r="K56" i="5"/>
  <c r="G56" i="5"/>
  <c r="K54" i="5"/>
  <c r="G54" i="5"/>
  <c r="K53" i="5"/>
  <c r="G53" i="5"/>
  <c r="G44" i="5"/>
  <c r="K44" i="5"/>
  <c r="C24" i="5"/>
  <c r="C25" i="5"/>
  <c r="C56" i="7"/>
  <c r="G12" i="3"/>
  <c r="E3" i="1"/>
  <c r="E5" i="1"/>
  <c r="E4" i="1"/>
  <c r="E2" i="1"/>
  <c r="E6" i="1"/>
  <c r="E11" i="5"/>
  <c r="E11" i="6"/>
  <c r="E11" i="7"/>
  <c r="G16" i="3"/>
  <c r="B16" i="3"/>
  <c r="C19" i="2"/>
  <c r="A11" i="2"/>
  <c r="B8" i="8"/>
  <c r="A23" i="7"/>
  <c r="B18" i="8"/>
  <c r="A16" i="8"/>
  <c r="B15" i="8"/>
  <c r="A6" i="8"/>
  <c r="A5" i="8"/>
  <c r="C38" i="8"/>
  <c r="C37" i="8"/>
  <c r="C57" i="7"/>
  <c r="F28" i="3"/>
  <c r="A32" i="8" s="1"/>
  <c r="A16" i="7"/>
  <c r="A17" i="7"/>
  <c r="A15" i="7"/>
  <c r="C12" i="7"/>
  <c r="F8" i="7"/>
  <c r="D8" i="7"/>
  <c r="C10" i="7"/>
  <c r="C7" i="7"/>
  <c r="C9" i="7"/>
  <c r="B6" i="7"/>
  <c r="C39" i="8" l="1"/>
  <c r="A50" i="7"/>
  <c r="A10" i="8"/>
  <c r="L214" i="9"/>
  <c r="B53" i="3"/>
  <c r="G11" i="3"/>
  <c r="C157" i="5"/>
  <c r="C156" i="5"/>
  <c r="C159" i="5"/>
  <c r="C158" i="5"/>
  <c r="C160" i="5"/>
  <c r="C164" i="5"/>
  <c r="C163" i="5"/>
  <c r="C166" i="5"/>
  <c r="C165" i="5"/>
  <c r="C168" i="5"/>
  <c r="C169" i="5"/>
  <c r="C173" i="5"/>
  <c r="C171" i="5"/>
  <c r="C170" i="5"/>
  <c r="C174" i="5"/>
  <c r="C175" i="5"/>
  <c r="C178" i="5"/>
  <c r="C176" i="5"/>
  <c r="C179" i="5"/>
  <c r="C193" i="5"/>
  <c r="C192" i="5"/>
  <c r="C196" i="5"/>
  <c r="C195" i="5"/>
  <c r="C200" i="5"/>
  <c r="C199" i="5"/>
  <c r="C203" i="5"/>
  <c r="C202" i="5"/>
  <c r="C207" i="5"/>
  <c r="C206" i="5"/>
  <c r="C210" i="5"/>
  <c r="C209" i="5"/>
  <c r="C198" i="6"/>
  <c r="G198" i="6" s="1"/>
  <c r="K197" i="6"/>
  <c r="G197" i="6"/>
  <c r="C186" i="6"/>
  <c r="C185" i="6"/>
  <c r="C184" i="6"/>
  <c r="C181" i="6"/>
  <c r="C180" i="6"/>
  <c r="C178" i="6"/>
  <c r="C177" i="6"/>
  <c r="C174" i="6"/>
  <c r="C173" i="6"/>
  <c r="C171" i="6"/>
  <c r="C170" i="6"/>
  <c r="C157" i="6"/>
  <c r="C156" i="6"/>
  <c r="C155" i="6"/>
  <c r="C154" i="6"/>
  <c r="C153" i="6"/>
  <c r="C151" i="6"/>
  <c r="C150" i="6"/>
  <c r="C149" i="6"/>
  <c r="C148" i="6"/>
  <c r="C147" i="6"/>
  <c r="C145" i="6"/>
  <c r="C144" i="6"/>
  <c r="C143" i="6"/>
  <c r="C142" i="6"/>
  <c r="C141" i="6"/>
  <c r="C139" i="6"/>
  <c r="C138" i="6"/>
  <c r="C137" i="6"/>
  <c r="C136" i="6"/>
  <c r="C135" i="6"/>
  <c r="K198" i="6" l="1"/>
  <c r="E222" i="6"/>
  <c r="E221" i="6"/>
  <c r="A208" i="6"/>
  <c r="K202" i="6"/>
  <c r="G202" i="6"/>
  <c r="K201" i="6"/>
  <c r="G201" i="6"/>
  <c r="K200" i="6"/>
  <c r="G200" i="6"/>
  <c r="K195" i="6"/>
  <c r="G195" i="6"/>
  <c r="K194" i="6"/>
  <c r="G194" i="6"/>
  <c r="K193" i="6"/>
  <c r="G193" i="6"/>
  <c r="K192" i="6"/>
  <c r="G192" i="6"/>
  <c r="K189" i="6"/>
  <c r="G189" i="6"/>
  <c r="K188" i="6"/>
  <c r="G188" i="6"/>
  <c r="K167" i="6"/>
  <c r="G167" i="6"/>
  <c r="K166" i="6"/>
  <c r="G166" i="6"/>
  <c r="K165" i="6"/>
  <c r="G165" i="6"/>
  <c r="K164" i="6"/>
  <c r="G164" i="6"/>
  <c r="K163" i="6"/>
  <c r="G163" i="6"/>
  <c r="K130" i="6"/>
  <c r="G130" i="6"/>
  <c r="K129" i="6"/>
  <c r="G129" i="6"/>
  <c r="K127" i="6"/>
  <c r="G127" i="6"/>
  <c r="K126" i="6"/>
  <c r="G126" i="6"/>
  <c r="K125" i="6"/>
  <c r="G125" i="6"/>
  <c r="K123" i="6"/>
  <c r="G123" i="6"/>
  <c r="K122" i="6"/>
  <c r="G122" i="6"/>
  <c r="K119" i="6"/>
  <c r="G119" i="6"/>
  <c r="K117" i="6"/>
  <c r="G117" i="6"/>
  <c r="K116" i="6"/>
  <c r="G116" i="6"/>
  <c r="K115" i="6"/>
  <c r="G115" i="6"/>
  <c r="K88" i="6"/>
  <c r="G88" i="6"/>
  <c r="K87" i="6"/>
  <c r="G87" i="6"/>
  <c r="K86" i="6"/>
  <c r="G86" i="6"/>
  <c r="K84" i="6"/>
  <c r="G84" i="6"/>
  <c r="K83" i="6"/>
  <c r="G83" i="6"/>
  <c r="K82" i="6"/>
  <c r="G82" i="6"/>
  <c r="K81" i="6"/>
  <c r="G81" i="6"/>
  <c r="K80" i="6"/>
  <c r="G80" i="6"/>
  <c r="K78" i="6"/>
  <c r="G78" i="6"/>
  <c r="K77" i="6"/>
  <c r="G77" i="6"/>
  <c r="K76" i="6"/>
  <c r="G76" i="6"/>
  <c r="K26" i="6"/>
  <c r="G26" i="6"/>
  <c r="C25" i="6"/>
  <c r="G25" i="6" s="1"/>
  <c r="C24" i="6"/>
  <c r="G24" i="6" s="1"/>
  <c r="C13" i="6"/>
  <c r="M13" i="6" s="1"/>
  <c r="F10" i="6"/>
  <c r="D10" i="6"/>
  <c r="J9" i="6"/>
  <c r="C9" i="6"/>
  <c r="J8" i="6"/>
  <c r="B8" i="6"/>
  <c r="E244" i="5"/>
  <c r="E243" i="5"/>
  <c r="A237" i="5"/>
  <c r="A35" i="7" s="1"/>
  <c r="A236" i="5"/>
  <c r="A34" i="7" s="1"/>
  <c r="A235" i="5"/>
  <c r="A33" i="7" s="1"/>
  <c r="A234" i="5"/>
  <c r="A32" i="7" s="1"/>
  <c r="A233" i="5"/>
  <c r="A31" i="7" s="1"/>
  <c r="A232" i="5"/>
  <c r="A30" i="7" s="1"/>
  <c r="A231" i="5"/>
  <c r="A29" i="7" s="1"/>
  <c r="A230" i="5"/>
  <c r="A28" i="7" s="1"/>
  <c r="K224" i="5"/>
  <c r="G224" i="5"/>
  <c r="K223" i="5"/>
  <c r="G223" i="5"/>
  <c r="K222" i="5"/>
  <c r="G222" i="5"/>
  <c r="K221" i="5"/>
  <c r="G221" i="5"/>
  <c r="K220" i="5"/>
  <c r="G220" i="5"/>
  <c r="K218" i="5"/>
  <c r="G218" i="5"/>
  <c r="K217" i="5"/>
  <c r="G217" i="5"/>
  <c r="K216" i="5"/>
  <c r="G216" i="5"/>
  <c r="K214" i="5"/>
  <c r="G214" i="5"/>
  <c r="K213" i="5"/>
  <c r="G213" i="5"/>
  <c r="K189" i="5"/>
  <c r="G189" i="5"/>
  <c r="K188" i="5"/>
  <c r="G188" i="5"/>
  <c r="K187" i="5"/>
  <c r="G187" i="5"/>
  <c r="K186" i="5"/>
  <c r="G186" i="5"/>
  <c r="K185" i="5"/>
  <c r="G185" i="5"/>
  <c r="K151" i="5"/>
  <c r="G151" i="5"/>
  <c r="K150" i="5"/>
  <c r="G150" i="5"/>
  <c r="K149" i="5"/>
  <c r="G149" i="5"/>
  <c r="K147" i="5"/>
  <c r="G147" i="5"/>
  <c r="K146" i="5"/>
  <c r="G146" i="5"/>
  <c r="K145" i="5"/>
  <c r="G145" i="5"/>
  <c r="K144" i="5"/>
  <c r="G144" i="5"/>
  <c r="K142" i="5"/>
  <c r="G142" i="5"/>
  <c r="K141" i="5"/>
  <c r="G141" i="5"/>
  <c r="K140" i="5"/>
  <c r="G140" i="5"/>
  <c r="K139" i="5"/>
  <c r="G139" i="5"/>
  <c r="K137" i="5"/>
  <c r="G137" i="5"/>
  <c r="K136" i="5"/>
  <c r="G136" i="5"/>
  <c r="K134" i="5"/>
  <c r="G134" i="5"/>
  <c r="K133" i="5"/>
  <c r="G133" i="5"/>
  <c r="K132" i="5"/>
  <c r="G132" i="5"/>
  <c r="K131" i="5"/>
  <c r="G131" i="5"/>
  <c r="K129" i="5"/>
  <c r="G129" i="5"/>
  <c r="K128" i="5"/>
  <c r="G128" i="5"/>
  <c r="K123" i="5"/>
  <c r="G123" i="5"/>
  <c r="K122" i="5"/>
  <c r="G122" i="5"/>
  <c r="K120" i="5"/>
  <c r="G120" i="5"/>
  <c r="K117" i="5"/>
  <c r="G117" i="5"/>
  <c r="K115" i="5"/>
  <c r="G115" i="5"/>
  <c r="K114" i="5"/>
  <c r="G114" i="5"/>
  <c r="K109" i="5"/>
  <c r="G109" i="5"/>
  <c r="K93" i="5"/>
  <c r="G93" i="5"/>
  <c r="K92" i="5"/>
  <c r="G92" i="5"/>
  <c r="K91" i="5"/>
  <c r="G91" i="5"/>
  <c r="K89" i="5"/>
  <c r="G89" i="5"/>
  <c r="K88" i="5"/>
  <c r="G88" i="5"/>
  <c r="K87" i="5"/>
  <c r="G87" i="5"/>
  <c r="K82" i="5"/>
  <c r="G82" i="5"/>
  <c r="K81" i="5"/>
  <c r="G81" i="5"/>
  <c r="K52" i="5"/>
  <c r="G52" i="5"/>
  <c r="K51" i="5"/>
  <c r="G51" i="5"/>
  <c r="K50" i="5"/>
  <c r="G50" i="5"/>
  <c r="K48" i="5"/>
  <c r="G48" i="5"/>
  <c r="K47" i="5"/>
  <c r="G47" i="5"/>
  <c r="K46" i="5"/>
  <c r="G46" i="5"/>
  <c r="K45" i="5"/>
  <c r="G45" i="5"/>
  <c r="K43" i="5"/>
  <c r="G43" i="5"/>
  <c r="K41" i="5"/>
  <c r="G41" i="5"/>
  <c r="K35" i="5"/>
  <c r="G35" i="5"/>
  <c r="K34" i="5"/>
  <c r="G34" i="5"/>
  <c r="K33" i="5"/>
  <c r="G33" i="5"/>
  <c r="K32" i="5"/>
  <c r="G32" i="5"/>
  <c r="K26" i="5"/>
  <c r="G26" i="5"/>
  <c r="K25" i="5"/>
  <c r="K24" i="5"/>
  <c r="C13" i="5"/>
  <c r="M13" i="5" s="1"/>
  <c r="F10" i="5"/>
  <c r="D10" i="5"/>
  <c r="J9" i="5"/>
  <c r="C9" i="5"/>
  <c r="J8" i="5"/>
  <c r="B8" i="5"/>
  <c r="G98" i="6" l="1"/>
  <c r="K98" i="6"/>
  <c r="G124" i="5"/>
  <c r="K124" i="5"/>
  <c r="K27" i="5"/>
  <c r="K36" i="5"/>
  <c r="G83" i="5"/>
  <c r="G36" i="5"/>
  <c r="K110" i="5"/>
  <c r="K83" i="5"/>
  <c r="G110" i="5"/>
  <c r="G152" i="5"/>
  <c r="K152" i="5"/>
  <c r="M14" i="6"/>
  <c r="M14" i="5"/>
  <c r="E15" i="5"/>
  <c r="E15" i="6"/>
  <c r="G27" i="6"/>
  <c r="G131" i="6"/>
  <c r="K131" i="6"/>
  <c r="K24" i="6"/>
  <c r="K25" i="6"/>
  <c r="G24" i="5"/>
  <c r="G25" i="5"/>
  <c r="M15" i="5" l="1"/>
  <c r="G14" i="5" s="1"/>
  <c r="M15" i="6"/>
  <c r="G14" i="6" s="1"/>
  <c r="G15" i="6"/>
  <c r="F17" i="6" s="1"/>
  <c r="G15" i="5"/>
  <c r="F17" i="5" s="1"/>
  <c r="K27" i="6"/>
  <c r="G27" i="5"/>
  <c r="J209" i="6" l="1"/>
  <c r="L212" i="6"/>
  <c r="J212" i="6"/>
  <c r="L209" i="6"/>
  <c r="H20" i="7"/>
  <c r="A19" i="8"/>
  <c r="J208" i="6"/>
  <c r="K162" i="5"/>
  <c r="G162" i="5"/>
  <c r="K150" i="6"/>
  <c r="K141" i="6"/>
  <c r="G177" i="6"/>
  <c r="K143" i="6"/>
  <c r="K186" i="6"/>
  <c r="K173" i="6"/>
  <c r="K153" i="6"/>
  <c r="G135" i="6"/>
  <c r="G173" i="6"/>
  <c r="G185" i="6"/>
  <c r="K147" i="6"/>
  <c r="G145" i="6"/>
  <c r="G149" i="6"/>
  <c r="K180" i="6"/>
  <c r="K151" i="6"/>
  <c r="G170" i="6"/>
  <c r="K144" i="6"/>
  <c r="K185" i="6"/>
  <c r="K136" i="6"/>
  <c r="G138" i="6"/>
  <c r="K174" i="6"/>
  <c r="G137" i="6"/>
  <c r="G181" i="6"/>
  <c r="K178" i="6"/>
  <c r="K142" i="6"/>
  <c r="K181" i="6"/>
  <c r="K138" i="6"/>
  <c r="G153" i="6"/>
  <c r="G156" i="6"/>
  <c r="K170" i="6"/>
  <c r="G180" i="6"/>
  <c r="K184" i="6"/>
  <c r="G186" i="6"/>
  <c r="G151" i="6"/>
  <c r="K157" i="6"/>
  <c r="G157" i="6"/>
  <c r="K156" i="6"/>
  <c r="G136" i="6"/>
  <c r="G155" i="6"/>
  <c r="K154" i="6"/>
  <c r="K148" i="6"/>
  <c r="K171" i="6"/>
  <c r="G147" i="6"/>
  <c r="K135" i="6"/>
  <c r="G154" i="6"/>
  <c r="K149" i="6"/>
  <c r="K145" i="6"/>
  <c r="G141" i="6"/>
  <c r="G150" i="6"/>
  <c r="K177" i="6"/>
  <c r="G142" i="6"/>
  <c r="K155" i="6"/>
  <c r="K137" i="6"/>
  <c r="K139" i="6"/>
  <c r="G184" i="6"/>
  <c r="G139" i="6"/>
  <c r="G171" i="6"/>
  <c r="G178" i="6"/>
  <c r="G174" i="6"/>
  <c r="G144" i="6"/>
  <c r="G143" i="6"/>
  <c r="G148" i="6"/>
  <c r="K202" i="5"/>
  <c r="K176" i="5"/>
  <c r="G200" i="5"/>
  <c r="G163" i="5"/>
  <c r="G193" i="5"/>
  <c r="G206" i="5"/>
  <c r="K160" i="5"/>
  <c r="G157" i="5"/>
  <c r="K193" i="5"/>
  <c r="G178" i="5"/>
  <c r="K168" i="5"/>
  <c r="G179" i="5"/>
  <c r="K159" i="5"/>
  <c r="G170" i="5"/>
  <c r="G196" i="5"/>
  <c r="K169" i="5"/>
  <c r="K210" i="5"/>
  <c r="K195" i="5"/>
  <c r="G209" i="5"/>
  <c r="G156" i="5"/>
  <c r="K179" i="5"/>
  <c r="G202" i="5"/>
  <c r="G176" i="5"/>
  <c r="K157" i="5"/>
  <c r="G207" i="5"/>
  <c r="G199" i="5"/>
  <c r="K165" i="5"/>
  <c r="K174" i="5"/>
  <c r="G158" i="5"/>
  <c r="K199" i="5"/>
  <c r="K178" i="5"/>
  <c r="G166" i="5"/>
  <c r="G192" i="5"/>
  <c r="K207" i="5"/>
  <c r="G164" i="5"/>
  <c r="G159" i="5"/>
  <c r="G168" i="5"/>
  <c r="G171" i="5"/>
  <c r="K175" i="5"/>
  <c r="G210" i="5"/>
  <c r="G203" i="5"/>
  <c r="K158" i="5"/>
  <c r="K173" i="5"/>
  <c r="K192" i="5"/>
  <c r="K206" i="5"/>
  <c r="K163" i="5"/>
  <c r="K156" i="5"/>
  <c r="G175" i="5"/>
  <c r="K203" i="5"/>
  <c r="K209" i="5"/>
  <c r="K164" i="5"/>
  <c r="K166" i="5"/>
  <c r="K200" i="5"/>
  <c r="G195" i="5"/>
  <c r="K171" i="5"/>
  <c r="G174" i="5"/>
  <c r="G169" i="5"/>
  <c r="G160" i="5"/>
  <c r="G165" i="5"/>
  <c r="K196" i="5"/>
  <c r="K170" i="5"/>
  <c r="G173" i="5"/>
  <c r="L208" i="6"/>
  <c r="L235" i="5"/>
  <c r="H33" i="7" s="1"/>
  <c r="J235" i="5"/>
  <c r="L234" i="5"/>
  <c r="J234" i="5"/>
  <c r="L233" i="5"/>
  <c r="J233" i="5"/>
  <c r="L232" i="5"/>
  <c r="J232" i="5"/>
  <c r="L231" i="5"/>
  <c r="H29" i="7" s="1"/>
  <c r="J231" i="5"/>
  <c r="L230" i="5"/>
  <c r="J230" i="5"/>
  <c r="L211" i="6"/>
  <c r="J211" i="6"/>
  <c r="L210" i="6"/>
  <c r="J210" i="6"/>
  <c r="F16" i="7"/>
  <c r="H16" i="7" s="1"/>
  <c r="F17" i="7"/>
  <c r="H30" i="7" l="1"/>
  <c r="H28" i="7"/>
  <c r="H32" i="7"/>
  <c r="H31" i="7"/>
  <c r="K225" i="5"/>
  <c r="L237" i="5" s="1"/>
  <c r="G158" i="6"/>
  <c r="J213" i="6" s="1"/>
  <c r="G225" i="5"/>
  <c r="J237" i="5" s="1"/>
  <c r="G203" i="6"/>
  <c r="J214" i="6" s="1"/>
  <c r="J215" i="6" s="1"/>
  <c r="K158" i="6"/>
  <c r="L213" i="6" s="1"/>
  <c r="K203" i="6"/>
  <c r="L214" i="6" s="1"/>
  <c r="K180" i="5"/>
  <c r="L236" i="5" s="1"/>
  <c r="G180" i="5"/>
  <c r="J236" i="5" s="1"/>
  <c r="I16" i="7"/>
  <c r="I17" i="7"/>
  <c r="H17" i="7"/>
  <c r="H34" i="7" l="1"/>
  <c r="H35" i="7"/>
  <c r="J238" i="5"/>
  <c r="L238" i="5"/>
  <c r="L215" i="6"/>
  <c r="H36" i="7" l="1"/>
  <c r="A32" i="2"/>
  <c r="A31" i="2"/>
  <c r="A23" i="2"/>
  <c r="N22" i="2"/>
  <c r="H19" i="2"/>
  <c r="F8" i="2"/>
  <c r="A5" i="2" s="1"/>
  <c r="B14" i="3"/>
  <c r="A13" i="9" s="1"/>
  <c r="A12" i="7" l="1"/>
  <c r="A48" i="7"/>
  <c r="A29" i="8"/>
  <c r="I15" i="7"/>
  <c r="E19" i="7"/>
  <c r="A13" i="5"/>
  <c r="A13" i="6"/>
  <c r="N16" i="2"/>
  <c r="A24" i="8" l="1"/>
  <c r="G23" i="8" l="1"/>
</calcChain>
</file>

<file path=xl/sharedStrings.xml><?xml version="1.0" encoding="utf-8"?>
<sst xmlns="http://schemas.openxmlformats.org/spreadsheetml/2006/main" count="2182" uniqueCount="587">
  <si>
    <t>Centro das Ciências Biológicas e da Saúde</t>
  </si>
  <si>
    <t>Centro Multidisciplinar de Bom Jesus da Lapa</t>
  </si>
  <si>
    <t>Centro Multidisciplinar de Barra</t>
  </si>
  <si>
    <t>Centro das Ciências Exatas e das Tecnologias</t>
  </si>
  <si>
    <t>Centro das Humanidades</t>
  </si>
  <si>
    <t>Centro Multidisciplinar de Luís Eduardo Magalhães</t>
  </si>
  <si>
    <t>Centro Multidisciplinar de Santa Maria da Vitória</t>
  </si>
  <si>
    <t>REQUERIMENTO</t>
  </si>
  <si>
    <t>Unidade Acadêmica</t>
  </si>
  <si>
    <r>
      <t xml:space="preserve">Assunto: </t>
    </r>
    <r>
      <rPr>
        <sz val="12"/>
        <color theme="1"/>
        <rFont val="Aptos Narrow"/>
        <family val="2"/>
        <scheme val="minor"/>
      </rPr>
      <t>solicitação de instauração de processo de avaliação de desempenho para fins de</t>
    </r>
  </si>
  <si>
    <t>Finalidade de avaliação</t>
  </si>
  <si>
    <t>Senhor(a) Diretor(a)</t>
  </si>
  <si>
    <t xml:space="preserve">referente a avaliação de desempenho para  fins  de </t>
  </si>
  <si>
    <t>Anexo a este requerimento, apresento relatório devidamente comprovado, contendo</t>
  </si>
  <si>
    <t>Promoção Funcional Docente</t>
  </si>
  <si>
    <t>Progressão Funcional Docente</t>
  </si>
  <si>
    <t>Revisão de Promoção Funcional Docente</t>
  </si>
  <si>
    <t>Revisão de Progressão Funcional Docente</t>
  </si>
  <si>
    <t>o formulário de avaliação informando as atividades desenvolvidas no interstício compreendido</t>
  </si>
  <si>
    <t>entre</t>
  </si>
  <si>
    <t>e</t>
  </si>
  <si>
    <t>. Além do formulário, encaminho os comprovantes</t>
  </si>
  <si>
    <t>das atividades, devidamente organizados e numerados de acordo com o ordenamento dos itens</t>
  </si>
  <si>
    <t>descritos no formulário de avaliação.</t>
  </si>
  <si>
    <t>Nome:</t>
  </si>
  <si>
    <t>Regime de trabalho</t>
  </si>
  <si>
    <t>20 horas semanais</t>
  </si>
  <si>
    <t>40 horas semanais</t>
  </si>
  <si>
    <t>40 horas semanais com dedicação exclusiva</t>
  </si>
  <si>
    <t>Promoção/Progressão Solicitada</t>
  </si>
  <si>
    <t>Licença maternidade</t>
  </si>
  <si>
    <t>Não se aplica</t>
  </si>
  <si>
    <t>Sim</t>
  </si>
  <si>
    <t>Não</t>
  </si>
  <si>
    <t>Houve concessão de licença  maternidade  no  interstício  avaliado?</t>
  </si>
  <si>
    <t>Finalidade  da  avaliação:</t>
  </si>
  <si>
    <t>Data  final  do  interstício:</t>
  </si>
  <si>
    <t>Data  inicial  do  interstício:</t>
  </si>
  <si>
    <t>Regime  de  trabalho:</t>
  </si>
  <si>
    <t>Unidade  de  lotação:</t>
  </si>
  <si>
    <t>Matrícula  SIAPE:</t>
  </si>
  <si>
    <t>Ao(À) Diretor(a)  do</t>
  </si>
  <si>
    <t>Informo, ainda, tratar-se  de  solicitação  de</t>
  </si>
  <si>
    <t>esclarecimentos. Respeitosamente,</t>
  </si>
  <si>
    <t>Grata(o)  pela  atenção,  mantenho-me  à  disposição  para  prestar  eventuais</t>
  </si>
  <si>
    <t>_______________________________________________________</t>
  </si>
  <si>
    <t>Nome Completo da(o) Solicitante</t>
  </si>
  <si>
    <t>Ao cumprimentá-lo(a), solicito a V. Sa. a instauração de processo administrativo</t>
  </si>
  <si>
    <t>necessário digitá-las novamente em quaisquer outros campos da planilha.</t>
  </si>
  <si>
    <t>o dia de início deverá ser igual ao dia de término. Por exemplo, se o interstício iniciar em 05/10/2023,</t>
  </si>
  <si>
    <t xml:space="preserve"> o término deverá ser em 05/10/2025, e não em 04/10/2025.</t>
  </si>
  <si>
    <r>
      <t>ATENÇÃO:</t>
    </r>
    <r>
      <rPr>
        <sz val="12"/>
        <color theme="1"/>
        <rFont val="Aptos Narrow"/>
        <family val="2"/>
        <scheme val="minor"/>
      </rPr>
      <t xml:space="preserve"> Essa planilha se destina à avaliação de desempenho de solicitações de promoção ou</t>
    </r>
  </si>
  <si>
    <t>ORIENTAÇÕES GERAIS</t>
  </si>
  <si>
    <t>Dependendo do período intersticial informado, a sua solicitação poderá abranger o período de vigência</t>
  </si>
  <si>
    <t>OBSERVAÇÕES IMPORTANTES</t>
  </si>
  <si>
    <t>1 - Ao informar o período intersticial, caso não seja necessário o alargamento do período de dois anos,</t>
  </si>
  <si>
    <t>a</t>
  </si>
  <si>
    <t>4 - Caso haja informações relevantes que não estejam especificadas em nenhum campo do formulário, a(o)</t>
  </si>
  <si>
    <t>requerente poderá apresentá-las no campo "Informações que julgar relevantes para orientar a avaliação".</t>
  </si>
  <si>
    <t>5 - O somatório parcial da pontuação em cada elemento de avaliação é calculado de forma automática, não</t>
  </si>
  <si>
    <t>sendo necessário preencher esses campos.</t>
  </si>
  <si>
    <t>6 - Também não é necessário preencher,  no "Resumo" apresentado no final de cada formulário, os campos</t>
  </si>
  <si>
    <t>referentes à "Pontuação solicitada". Esses campos serão preenchidos de forma automática.</t>
  </si>
  <si>
    <t xml:space="preserve">7 - Após o preenchimento dos formulários pertinentes, gerar um arquivo em PDF para o Requerimento, e </t>
  </si>
  <si>
    <t>arquivos em PDF para cada formulário de pontuação utilizado, acessando a opção "Imprimir" na aba</t>
  </si>
  <si>
    <t>seguinte(s) formulário(s) para informação das atividades realizadas no interstício:</t>
  </si>
  <si>
    <t>2 - Considerando o período intersticial informado no quadro anterior, deverá(ão) ser utilizado(s) o(s)</t>
  </si>
  <si>
    <t>Atividade</t>
  </si>
  <si>
    <t>Referência</t>
  </si>
  <si>
    <t>Observações do solicitante</t>
  </si>
  <si>
    <t>Observações do avaliador</t>
  </si>
  <si>
    <t>a) horas-aula ministradas em curso de graduação e pós-graduação;</t>
  </si>
  <si>
    <t>ponto para cada 1 (uma) hora-aula</t>
  </si>
  <si>
    <t>c) estudante supervisionado semestralmente em estágio curricular ou residência acadêmico-profissional.</t>
  </si>
  <si>
    <t>Digite a observação, se pertinente</t>
  </si>
  <si>
    <t>Pontuação total nos itens avaliados</t>
  </si>
  <si>
    <t>Solicitada:</t>
  </si>
  <si>
    <t>Reconhecida:</t>
  </si>
  <si>
    <t xml:space="preserve">a) pontuação média por semestre para a avaliação semestral aplicada aos estudantes regularmente matriculados, conforme critérios estabelecidos pela UFOB, em instrumento próprio. </t>
  </si>
  <si>
    <t>da pontuação média por semestre</t>
  </si>
  <si>
    <t>-</t>
  </si>
  <si>
    <t>ponto por estudante por mês de orientação</t>
  </si>
  <si>
    <t>ponto por mês de orientação</t>
  </si>
  <si>
    <t>ponto por mês de supervisão</t>
  </si>
  <si>
    <t xml:space="preserve">e) orientação de estudante vinculado à projeto de pesquisa, extensão ou monitoria de ensino, devidamente aprovado e cadastrado pela UFOB, exceto se contabilizado nos itens anteriores; </t>
  </si>
  <si>
    <t>ponto por mês de co-orientação</t>
  </si>
  <si>
    <t>Pontuação média no semestre 1</t>
  </si>
  <si>
    <t>Pontuação média no semestre 2</t>
  </si>
  <si>
    <t>Pontuação média no semestre 3</t>
  </si>
  <si>
    <t>Pontuação média no semestre 4</t>
  </si>
  <si>
    <t>FORMULÁRIO PARA SOLICITAÇÃO DE PROMOÇÃO/PROGRESSÃO FUNCIONAL</t>
  </si>
  <si>
    <t>Interstício sob avaliação:</t>
  </si>
  <si>
    <t>Período a ser avaliado nessa planilha:</t>
  </si>
  <si>
    <t>Matrícula SIAPE:</t>
  </si>
  <si>
    <t>Unidade Universitária:</t>
  </si>
  <si>
    <t>Regime de Trabalho:</t>
  </si>
  <si>
    <t>IDENTIFICAÇÃO</t>
  </si>
  <si>
    <t>Licença maternidade no interstício avaliado:</t>
  </si>
  <si>
    <t>pontos</t>
  </si>
  <si>
    <t>Total de meses do interstício avaliado nessa planilha:</t>
  </si>
  <si>
    <t>Informações que julgar relevantes para orientar a avaliação:</t>
  </si>
  <si>
    <t>ponto para cada participação</t>
  </si>
  <si>
    <t>pontos para cada participação</t>
  </si>
  <si>
    <t>x) autoria de cartas, mapas ou outros produtos cartográficos, provenientes de atividades de pesquisa e desenvolvimento;</t>
  </si>
  <si>
    <t>y) manutenção de obra artística ou coleções científicas, referente a produtos conservados ou restaurados, seja em papel, vídeo, tela, meio digital ou outros;</t>
  </si>
  <si>
    <t>aa) participação em programas de rádio ou TV, na forma de entrevista, mesa redonda e comentários;</t>
  </si>
  <si>
    <t>bb) mini-curso, palestra, mesa-redonda ou curso de caráter técnico-científico ministrado em evento internacional;</t>
  </si>
  <si>
    <t xml:space="preserve">cc) mini-curso, palestra, mesa-redonda ou curso de caráter técnico-científico ministrado em eventos, exceto internacionais; </t>
  </si>
  <si>
    <t>dd) pôster ou trabalho apresentado em sessão coordenada de caráter técnico-científico em evento internacional;</t>
  </si>
  <si>
    <t xml:space="preserve">ee) pôster ou trabalho apresentado em sessão coordenada de caráter técnico-científico em evento, exceto internacional; </t>
  </si>
  <si>
    <t xml:space="preserve">gg) parecer de Laudo Pericial ou Parecer Técnico Pericial; </t>
  </si>
  <si>
    <t xml:space="preserve">ii) outra produção relevante. </t>
  </si>
  <si>
    <t>pontos por autoria ou coautoria</t>
  </si>
  <si>
    <t>ponto por autoria ou coautoria</t>
  </si>
  <si>
    <t>pontos por premiação</t>
  </si>
  <si>
    <t>pontos por comenda</t>
  </si>
  <si>
    <t>pontos por autoria</t>
  </si>
  <si>
    <t>pontos por vínculo</t>
  </si>
  <si>
    <t>pontos por tradução</t>
  </si>
  <si>
    <t>pontos por item</t>
  </si>
  <si>
    <t>pontos por manutenção</t>
  </si>
  <si>
    <t>pontos por produção</t>
  </si>
  <si>
    <t>ponto por participação</t>
  </si>
  <si>
    <t>ponto por pôster ou trabalho</t>
  </si>
  <si>
    <t>pontos por patente</t>
  </si>
  <si>
    <t>pontos por parecer</t>
  </si>
  <si>
    <t>pontos por relatório</t>
  </si>
  <si>
    <t>ponto por produção</t>
  </si>
  <si>
    <t>ponto por item</t>
  </si>
  <si>
    <t xml:space="preserve">c) coordenação ou vice-coordenação de proposta de extensão aprovada e contemplada com recursos financeiros em editais externos à UFOB, no interstício avaliado; </t>
  </si>
  <si>
    <t xml:space="preserve">d) colaboração em proposta de extensão aprovada e contemplada com recursos financeiros em editais externos à UFOB, no interstício avaliado; </t>
  </si>
  <si>
    <t xml:space="preserve">i) revisão, parecer técnico ou análise de material didático a pedido de revista científica, órgão de fomento ou editora vinculada à extensão; </t>
  </si>
  <si>
    <t>pontos por participação</t>
  </si>
  <si>
    <t>pontos por colaboração</t>
  </si>
  <si>
    <t>ponto para cada 1 (uma) hora de serviço prestado</t>
  </si>
  <si>
    <t>ponto para cada grupo de 10 (dez) estudantes</t>
  </si>
  <si>
    <t>pontos por coordena-ção</t>
  </si>
  <si>
    <t>pontos por coordena-ção ou vice-coordena-ção</t>
  </si>
  <si>
    <t>ponto por coordena-ção</t>
  </si>
  <si>
    <t xml:space="preserve">b) participação em projeto vigente, aprovado com fomento por agência de financiamento, em editais externos à UFOB, cadastrado no Órgão de Gestão de Pesquisa, Criação e Inovação; </t>
  </si>
  <si>
    <t xml:space="preserve">c) coordenação de projeto vigente, aprovado em editais da UFOB, cadastrado no Órgão de Gestão de Pesquisa, Criação e Inovação; </t>
  </si>
  <si>
    <t xml:space="preserve">d) participação em projeto vigente, aprovado em editais da UFOB, cadastrado no Órgão de Gestão de Pesquisa, Criação e Inovação; </t>
  </si>
  <si>
    <t xml:space="preserve">e) coordenação de projeto vigente, cadastrado no Órgão de Gestão de Pesquisa, Criação e Inovação da UFOB, exceto os pontuados nas alíneas anteriores; </t>
  </si>
  <si>
    <t xml:space="preserve">f) participação em projeto vigente, cadastrado no Órgão de Gestão de Pesquisa, Criação e Inovação da UFOB, exceto os pontuados nas alíneas anteriores; </t>
  </si>
  <si>
    <t>pontos por liderança</t>
  </si>
  <si>
    <t>a) exercício do cargo de reitor(a);</t>
  </si>
  <si>
    <t xml:space="preserve">b) exercício do cargo de vice-reitor(a) ou pró-reitor(a); </t>
  </si>
  <si>
    <t xml:space="preserve">c) exercício do cargo de chefe de gabinete do(a) reitor(a); </t>
  </si>
  <si>
    <t xml:space="preserve">d) exercício do cargo de diretor(a) de unidade universitária; </t>
  </si>
  <si>
    <t xml:space="preserve">e) exercício do cargo de superintendente no âmbito da UFOB; </t>
  </si>
  <si>
    <t>a) membro de colegiado de curso de graduação e pós-graduação;</t>
  </si>
  <si>
    <t>membro titular</t>
  </si>
  <si>
    <t>membro suplente</t>
  </si>
  <si>
    <t xml:space="preserve">c) representação como vice-coordenador(a) de núcleo docente, no âmbito do Órgão de Gestão do Planejamento Acadêmico da Unidade; </t>
  </si>
  <si>
    <t xml:space="preserve">d) representação em Núcleo Docente Estruturante de curso; </t>
  </si>
  <si>
    <t>f) membro da CPPD;</t>
  </si>
  <si>
    <t>g) membro da Comissão Própria de Avaliação, Comissão de Ética e Comitê de Ética;</t>
  </si>
  <si>
    <t>h) membro do Conselho de Curadores;</t>
  </si>
  <si>
    <t>i) representação dos docentes nos conselhos superiores deliberativos;</t>
  </si>
  <si>
    <t>j) participação em Diretoria da Seção-Sindical/ Associação de Professores da UFOB (nível local) ou do Sindicato Nacional dos Docentes (nível nacional);</t>
  </si>
  <si>
    <t>k) representação em conselhos de Órgãos dos Ministérios da Educação, da Cultura e da Ciência, Tecnologia e Inovação e demais Órgãos federais;</t>
  </si>
  <si>
    <t>l) atuação como representante da UFOB em comitês, colegiados, conselhos ou similares em âmbitos municipais ou estaduais, com participação efetiva declarada pelo órgão;</t>
  </si>
  <si>
    <t xml:space="preserve">m) participação em comissão de sindicância acusatória ou processo administrativo disciplinar; </t>
  </si>
  <si>
    <t xml:space="preserve">n) participação em comissão de sindicância investigativa ou patrimonial e similares; </t>
  </si>
  <si>
    <t>o) outras representações, devidamente autorizadas pela UFOB;</t>
  </si>
  <si>
    <t xml:space="preserve">p) participação como parecerista em avaliação de desempenho em estágio probatório ou para fins de progressão ou promoção; </t>
  </si>
  <si>
    <t xml:space="preserve">q) editor chefe de revista científica indexada; </t>
  </si>
  <si>
    <t xml:space="preserve">r) editor associado ou parte do corpo editorial de revista científica indexada. </t>
  </si>
  <si>
    <t>ponto por mês de atuação</t>
  </si>
  <si>
    <t>ponto por representa-ção</t>
  </si>
  <si>
    <t>da pontua-ção total necessária, por mês de exercício do cargo</t>
  </si>
  <si>
    <t>da pontua-ção total necessária, por mês de exercício</t>
  </si>
  <si>
    <t>da pontua-ção total necessária, por mês de exercício da função</t>
  </si>
  <si>
    <r>
      <t>da pontua-ção total necessária, por mês de coordena-ção ou sub-</t>
    </r>
    <r>
      <rPr>
        <sz val="11"/>
        <color theme="1"/>
        <rFont val="Aptos Narrow"/>
        <family val="2"/>
        <scheme val="minor"/>
      </rPr>
      <t>coordena-ção</t>
    </r>
  </si>
  <si>
    <t>ponto por mês de re-presentação</t>
  </si>
  <si>
    <t>pontos por mês de re-presentação</t>
  </si>
  <si>
    <t>Quantidade apresentada</t>
  </si>
  <si>
    <t>Nº do doc. comprob.</t>
  </si>
  <si>
    <t>Pontuação solicitada</t>
  </si>
  <si>
    <t>Quantidade reconhecida</t>
  </si>
  <si>
    <t>Pontuação reconhecida</t>
  </si>
  <si>
    <t>da pontua-ção total ne-cessária, por mês de repre-sentação</t>
  </si>
  <si>
    <t>da pontua-ção total necessária, por mês de participação</t>
  </si>
  <si>
    <t>RESUMO</t>
  </si>
  <si>
    <t>Elementos de avaliação</t>
  </si>
  <si>
    <t>Pontuação total nos elementos avaliados</t>
  </si>
  <si>
    <t>Assinatura da(o) solicitante:</t>
  </si>
  <si>
    <t>Uso para atividades realizadas entre 15/09/2022 e 31/08/2023, de acordo com a Resolução CGAG/CONSUNI/UFOB nº 004/2021.</t>
  </si>
  <si>
    <t>I - atividades de ensino na educação superior na UFOB ou em outras IES públicas, neste caso, aprovada pelo Consuni ou por instância competente com delegação e sem percepção de remuneração adicional</t>
  </si>
  <si>
    <t>c) turma supervisionada em estágio curricular ou residência acadêmico-profissional.</t>
  </si>
  <si>
    <t>ponto por turma pervisionada</t>
  </si>
  <si>
    <t>II - desempenho didático</t>
  </si>
  <si>
    <t>III – orientação de estudantes na UFOB ou, no caso de orientação em outras IES públicas, aprovada pelo Consuni ou por instância competente com delegação</t>
  </si>
  <si>
    <t>b)  co-orientação de estudante em Trabalho de Conclusão de Curso de Graduação, curso de Pós-Graduação Lato Sensu ou em Estágio Curricular de Curso de Graduação;</t>
  </si>
  <si>
    <t>ponto por estudante, até o limite máximo de 1,5 ponto</t>
  </si>
  <si>
    <t>a) orientação de estudante em Trabalho de Conclusão de Curso de Graduação, curso de Pós-Graduação Lato Sensu ou em Estágio Curricular e Extracurricular de Curso de Graduação;</t>
  </si>
  <si>
    <t>ponto por estudante, até o limite máximo de 3,6 pontos</t>
  </si>
  <si>
    <t>ponto para cada 1 (uma) hora-aula, até o limite máximo de 6,0 pontos</t>
  </si>
  <si>
    <t xml:space="preserve">c) orientação de estudante, bolsista ou voluntário, em programa Institucional de Bolsa de Iniciação Científica, Iniciação Tecnológica, Iniciação à Extensão, Monitoria Institucional ou Similar; </t>
  </si>
  <si>
    <t>ponto por estudante por mês de coorienta-ção</t>
  </si>
  <si>
    <t>ponto por mês de orientação de cada grupo de 4 (quatro) estudantes</t>
  </si>
  <si>
    <t>d) co-orientação de estu-dante, bolsista ou volun-tário, em programa Ins-titucional de Bolsa de Ini-ciação Científica, Inicia-ção Tecnológica, Inicia-ção à Extensão ou Similar;</t>
  </si>
  <si>
    <t>e) orientação de estudan-te vinculado à projeto de pesquisa, extensão ou monitoria de ensino, devidamente aprovado e cadastrado pela UFOB, exceto se contabilizado nos itens anteriores;</t>
  </si>
  <si>
    <t>ponto para cada parti-cipação, até o limite máximo de 2 pontos</t>
  </si>
  <si>
    <t>a) autoria ou co-autoria de artigo publicado em periódico ou produção artística, Qualis ou Qualis Artístico nos estratos A1, A2 ou B1;</t>
  </si>
  <si>
    <t>b) autoria ou co-autoria de artigo publicado em periódico ou produção artística Qualis ou Qualis Artístico nos estratos B2, B3 e B4;</t>
  </si>
  <si>
    <t>d) autoria ou co-autoria de trabalho completo ou resumo expandido publicado em anais/livro de resumos de evento nacional;</t>
  </si>
  <si>
    <t>ponto por autoria ou coautoria, até o limite máximo de 4 pontos</t>
  </si>
  <si>
    <t>e) autoria ou co-autoria de trabalho completo ou resumo expandido publicado em anais/livro de resumos de evento internacional;</t>
  </si>
  <si>
    <t>f) autoria ou co-autoria de resumo publicado em anais/livro de resumos de evento nacional;</t>
  </si>
  <si>
    <t>ponto por autoria ou coautoria, até o limite máximo de 1 ponto</t>
  </si>
  <si>
    <t>c) autoria ou co-autoria de artigo publicado em pe-riódico ou produção artís-tica Qualis ou Qualis Artís-tico nos estratos B5 e C;</t>
  </si>
  <si>
    <t>h) premiação de trabalho científico ou artístico emitido por entidade científica, artística ou cultural;</t>
  </si>
  <si>
    <t>i) premiação de trabalho científico ou artístico emitido em congressos, encontros ou similares;</t>
  </si>
  <si>
    <t>j) comenda advinda do exercício de atividades acadêmicas;</t>
  </si>
  <si>
    <t>g) autoria ou co-autoria de resumo publicado em anais/livro de resumos de evento internacional;</t>
  </si>
  <si>
    <t>ponto por autoria ou coautoria, até o limite máximo de 1,5 ponto</t>
  </si>
  <si>
    <t>k) autoria ou co-autoria de livro em 1ª edição, contendo ISBN ou ISSN, com no mínimo 50 páginas, publicado por editora universitária filiada à ABEU ou por editora com Conselho Editorial e catálogo de publicações;</t>
  </si>
  <si>
    <t>l) autoria ou co-autoria de revisão ou nova edição de livro, contendo ISBN ou ISSN, com no mínimo 50 páginas, publicado por editora universitária filiada à ABEU ou por editora com Conselho Editorial e catálogo de publicações;</t>
  </si>
  <si>
    <t>m)  autoria ou co-autoria de capítulo de livro, em 1ª edição, contendo ISBN ou ISSN, publicado por editora universitária filiada à ABEU ou por editora com Conselho Editorial e catálogo de publicações;</t>
  </si>
  <si>
    <t>n) autoria ou co-autoria de revisão ou nova edição de capítulo de livro, contendo ISBN ou ISSN, com no mínimo 50 páginas, publicado por editora universitária filiada à ABEU ou por editora com Conselho Editorial e catálogo de publicações;</t>
  </si>
  <si>
    <t>o) autoria ou co-autoria de livro, em 1ª edição ou revisão, contendo ISBN ou ISSN, com no mínimo 50 páginas, publicado por editora não enquadrada nos itens anteriores;</t>
  </si>
  <si>
    <t>p) autoria ou co-autoria de livro ou capítulo de livro, em 1ª edição ou revisão, contendo ISBN ou ISSN, publicado por editora não enquadrada nos itens anteriores;</t>
  </si>
  <si>
    <t>r)  vínculo como interprete ou produtor de obra com ISRC;</t>
  </si>
  <si>
    <t>q) autoria de obra com ISRC (International Stan-dard Recording Code);</t>
  </si>
  <si>
    <t>s) tradução de livro publicado, com no mínimo 50 páginas, relacionado à área de atuação do docente, contendo ISBN ou ISSN, publicado por editora universitária filiada à ABEU ou por editora com Conselho Editorial e catálogo de publicações;</t>
  </si>
  <si>
    <t>t)   tradução de capítulo de livro publicado, contendo ISBN ou ISSN, publicado por editora universitária filiada à ABEU ou por editora com Conselho Editorial e catálogo de publicações;</t>
  </si>
  <si>
    <t>u) tradução de artigo publicado;</t>
  </si>
  <si>
    <t>ponto por vínculo</t>
  </si>
  <si>
    <t>v) prefácio, posfácio, introdução ou apresentação de obra;</t>
  </si>
  <si>
    <t>pontos por item, até o limite máximo de 0,6 ponto</t>
  </si>
  <si>
    <t>y) manutenção de obra artística, referente a produtos conservados ou restaurados, seja em papel, vídeo, tela, meio digital ou outros;</t>
  </si>
  <si>
    <t>z) produção de maquete, certificada, que tenha sido realizada como produção técnica proveniente de atividades de pesquisa e desenvolvimento;</t>
  </si>
  <si>
    <t>x) autoria de cartas, mapas ou outros produtos cartográficos, provenientes atividades de pesquisa e desenvolvimento.</t>
  </si>
  <si>
    <t>ponto por autoria, até o limite máximo de 1,0 ponto</t>
  </si>
  <si>
    <t>w) software, marca, cul-tivar, produto, processo, desenho industrial ou técnica de transforma-ção envolvendo bens e/ou serviços em que foram incluídas atividades de pesquisa e desenvolvimento, devidamente registrado;</t>
  </si>
  <si>
    <t>dd) pôster ou trabalho apresentado em sessão coordenada de caráter técnico-científico em evento internacional;</t>
  </si>
  <si>
    <t>ee) pôster ou trabalho apresentado em sessão coordenada de caráter técnico-científico em evento, exceto internacional;</t>
  </si>
  <si>
    <t>aa) participação em programas de rádio ou TV, na forma de entrevista, mesa redonda e comentários;</t>
  </si>
  <si>
    <t>ponto por participa-ção, até o li-mite máximo de 0,5 ponto</t>
  </si>
  <si>
    <t>bb) mini-curso, palestra, mesa-redonda ou curso de caráter técnico-científico ministrado em evento internacional;</t>
  </si>
  <si>
    <t>pontos por item, até o limite máximo de 3,0 pontos</t>
  </si>
  <si>
    <t>cc) mini-curso, palestra, mesa-redonda ou curso de caráter técnico-científico ministrado em eventos, exceto internacionais;</t>
  </si>
  <si>
    <t>pontos por item, até o limite máximo de 1,0 ponto</t>
  </si>
  <si>
    <t>ff) patente concedida a processo ou técnica de transformação envolvendo bens e/ou serviços em que foram incluídas atividades de pesquisa e desenvolvimento;</t>
  </si>
  <si>
    <t>gg) relatório de pesquisa desenvolvida e devidamente aprovado e registrado pelas instâncias competentes da UFOB;</t>
  </si>
  <si>
    <t>hh) outra produção relevante.</t>
  </si>
  <si>
    <t>ponto por produção, até o limite de 2,0 pontos.</t>
  </si>
  <si>
    <t>ponto para cada parti-cipação, até o limite máximo de 1,0 ponto</t>
  </si>
  <si>
    <t>a) coordenação de ação de extensão, devidamente cadastrada no Órgão de Gestão de Extensão e Cultura, com duração de até 60 horas;</t>
  </si>
  <si>
    <t>c) coordenação de ação de extensão, devidamente cadastrada no Órgão de gestão de Extensão e Cultura, com duração de 61 até 180 (cento e oitenta) horas;</t>
  </si>
  <si>
    <t>b) participação como membro de equipe de ação de extensão, devidamente cadastrada no Órgão de gestão de Extensão e Cultura, com duração de até 60 horas, exceto se na condição de coordenador ou vice-coordenador;</t>
  </si>
  <si>
    <t>d) participação em ação de extensão, devidamente cadastrada no Órgão de gestão de Extensão e Cultura, com duração de 61 até 180 horas, exceto se na condição de coordenador ou vice coordenador;</t>
  </si>
  <si>
    <t>e) coordenação de ação de extensão, devidamen-te cadastrada no Órgão de gestão de Extensão e Cultura, com duração superior a 180 horas;</t>
  </si>
  <si>
    <t>f) participação em ação de extensão, devidamen-te cadastrada no Órgão de gestão de Extensão e Cul-tura, com duração supe-rior a 180 horas, exceto se na condição de coordena-dor ou vice coordenador;</t>
  </si>
  <si>
    <t>g) coordenação ou vice-coordenação de proposta de extensão aprovada e contemplada com recursos financeiros em editais externos à UFOB, no interstício avaliado;</t>
  </si>
  <si>
    <t>h) colaboração em pro-posta de extensão apro-vada e contemplada com recursos financeiros em editais externos à UFOB, no interstício avaliado;</t>
  </si>
  <si>
    <t>ponto por colaboração</t>
  </si>
  <si>
    <t>i) coordenação ou vice-coordenação de proposta de extensão aprovada e contemplada com recursos financeiros em editais da UFOB, no interstício avaliado;</t>
  </si>
  <si>
    <t>j) colaboração em propos-ta de extensão aprovada e contemplada com recur-sos financeiros em editais da UFOB, no interstício avaliado;</t>
  </si>
  <si>
    <t>k) serviço prestado à co-munidade, na forma de palestra, conferência, atividade artística e cul-tural relacionada à área de atuação do docente, devidamente aprovado pelos órgãos competen-tes e registrado junto ao Órgão de Gestão de Exten-são e Cultura, conforme legislação vigente;</t>
  </si>
  <si>
    <t>ponto para cada hora de serviço prestado</t>
  </si>
  <si>
    <t>m) revisão, parecer técnico ou análise de material didático a pedido de revista científica, órgão de fomento ou editora.</t>
  </si>
  <si>
    <t>ponto por item, até o limite de 3,0 pontos</t>
  </si>
  <si>
    <t>ponto por hora de serviço prestado</t>
  </si>
  <si>
    <t>l) serviço prestado à co-munidade, no âmbito de projetos institucionais de ensino, pesquisa e exten-são ou por colaboração esporádica de natureza científica ou tecnológica em assuntos de especia-lidade do docente, inclu-sive em polos de inovação tecnológica, na área de atuação do docente, devi-damente aprovado pelos órgãos competentes e cadastrado junto ao Órgão de Gestão de Extensão e Cultura, conforme legislação vigente;</t>
  </si>
  <si>
    <t>a) coordenação de projeto vigente, aprovado com fomento por agência de financiamento, em editais externos à UFOB, cadastrado no órgão de gestão de pesquisa, criação e inovação;</t>
  </si>
  <si>
    <t>b) participação em projeto vigente, aprovado com fomento por agência de financiamento, em editais externos à UFOB, cadastrado no órgão de gestão de pesquisa, criação e inovação;</t>
  </si>
  <si>
    <t>c) coordenação em projeto vigente, aprovado em editais da UFOB, cadastrado no órgão de gestão de pesquisa, criação e inovação;</t>
  </si>
  <si>
    <t>d) participação em projeto vigente, aprovado em editais da UFOB, cadastrado no órgão de gestão de pesquisa, criação e inovação;</t>
  </si>
  <si>
    <t>e) coordenação  de projeto vigente, cadas-trado no órgão de gestão de pesquisa, criação e inovação da UFOB, exceto os pontuados nas alíneas anteriores;</t>
  </si>
  <si>
    <t xml:space="preserve">ponto por coordena-ção </t>
  </si>
  <si>
    <t>f) participação em projeto vigente, cadas-trado no órgão de gestão de pesquisa, criação e inovação da UFOB, exceto os pontuados nas alíneas anteriores;</t>
  </si>
  <si>
    <t>f) exercício do cargo de vice-diretor de unidade universitária</t>
  </si>
  <si>
    <t>g) exercício do cargo de coordenador da Coordenação Geral dos Núcleos Docentes;</t>
  </si>
  <si>
    <t>h) exercício do cargo de coordenador de curso de graduação e/ou pós-graduação;</t>
  </si>
  <si>
    <t>i) exercício do cargo de presidente da CPPD;</t>
  </si>
  <si>
    <t>j) exercício de cargo de de direção, nível CD-3 ou CD-4, no âmbito da Administração Central, não descrito nos casos acima;</t>
  </si>
  <si>
    <t xml:space="preserve">k) ocupante de cargo de direção, coordenação e assessoramento em órgãos dos Ministérios da Educação, da Cultura e de Ciência, Tecnologia e Inovação; </t>
  </si>
  <si>
    <t>l) exercício do cargo de vice-coordenador da Coordenação Geral dos Núcleos Docentes;</t>
  </si>
  <si>
    <t>m) exercício do cargo de vice-coordenador de curso de graduação e/ou pós-graduação;</t>
  </si>
  <si>
    <t>n) exercício do cargo de vice-presidente da CPPD;</t>
  </si>
  <si>
    <t>o) exercício do cargo de presidente da Comissão Própria de Avaliação, Comissão de Ética e Comitê de Ética;</t>
  </si>
  <si>
    <t>p) exercício de função administrativa, nível FG, no âmbito da Administração Central, não descrita nos casos acima;</t>
  </si>
  <si>
    <t>q) exercício do cargo de vice-presidente da Comissão Própria de Avaliação, Comissão de Ética e Comitê de Ética;</t>
  </si>
  <si>
    <t>r) exercício do cargo de presidente de Conselhos, no âmbito da UFOB, exceto se representante nato;</t>
  </si>
  <si>
    <t>t) exercício de função administrativa, nível FG ou designado por portaria, no âmbito das unidades universitárias, não descrita nos casos acima.</t>
  </si>
  <si>
    <t>a) membro de colegiado de curso de graduação e pós-graduação, limitado a 2(dois) colegiados concomitantes;</t>
  </si>
  <si>
    <t>b) coordenador de núcleo docente, no âmbito da Coordenação Geral dos Núcleos Docentes;</t>
  </si>
  <si>
    <t>c) vice-coordenador de núcleo docente, no âmbito da Coordenação Geral dos Núcleos Docentes;</t>
  </si>
  <si>
    <t>d) membro de Núcleo Docente Estruturante de curso, limitado a 2 (dois) núcleos;</t>
  </si>
  <si>
    <t>e) representação dos docentes no conselho diretor do centro;</t>
  </si>
  <si>
    <t>g) membro da Comissão Própria de Avaliação, Comissão de Ética ou Comitê de Ética;</t>
  </si>
  <si>
    <t>ponto por mês de participação</t>
  </si>
  <si>
    <t>k) representação em conselhos de órgãos dos Ministérios da Educação, da Cultura e de Ciência, Tecnologia e Inovação;</t>
  </si>
  <si>
    <t>ponto por semestre de atuação</t>
  </si>
  <si>
    <t>m) membro de comissão de sindicância acusatória ou processo adminis-trativo disciplinar;</t>
  </si>
  <si>
    <t>n) membro de comissão de sindicância investigativa ou patrimonial e similares;</t>
  </si>
  <si>
    <t>p) participação como parecerista em avaliação de desempenho em estágio probatório ou para fins de progressão ou promoção;</t>
  </si>
  <si>
    <t>q) editor chefe de revista científica indexada;</t>
  </si>
  <si>
    <t>r)  editor associado de revista científica indexada.</t>
  </si>
  <si>
    <t>ponto por participa-ção, até o limite máximo de 4,00 pontos</t>
  </si>
  <si>
    <t>o) outras representa-ções, devidamente autorizadas pela UFOB;</t>
  </si>
  <si>
    <t>b) horas-aula de atividades presenciais desenvolvidas durante a Escola de Estudos Temáticos;</t>
  </si>
  <si>
    <t>ponto por estudante supervisio-nado por semestre</t>
  </si>
  <si>
    <t>a) orientação de estudante por mês em Trabalho de Conclusão de curso de graduação, curso de pós-graduação lato sensu ou em Estágio Curricular e Extracurricular de curso de graduação.</t>
  </si>
  <si>
    <t>b) co-orientação de estudante por mês em Trabalho de Conclusão de Curso de graduação, curso de pós-graduação lato sensu ou em Estágio Curricular de curso de graduação;</t>
  </si>
  <si>
    <t>c) orientação de estudante, bolsista ou voluntário, por mês, em programa Institucional de Bolsa de Iniciação Científica, Iniciação Tecnológica, Iniciação à Extensão, Monitoria Institucional ou Similar;</t>
  </si>
  <si>
    <t>d) co-orientação de estudante, bolsista ou voluntário, por mês, em programa Institucional de Bolsa de Iniciação Científica, Iniciação Tecnológica, Iniciação à Extensão ou Similar;</t>
  </si>
  <si>
    <t>h) premiação de trabalho científico ou artístico emitido por entidade científica, artística ou cultural.</t>
  </si>
  <si>
    <t>g) autoria ou coautoria de resumo publicado em anais/livro de resumos de evento internacional;</t>
  </si>
  <si>
    <t>f) autoria ou coautoria de resumo publicado em anais/livro de resumos de evento nacional;</t>
  </si>
  <si>
    <t>l) autoria ou coautoria de revisão ou nova edição de livro, contendo ISBN ou ISSN, publicado por editora universitária com Conselho Editorial e catálogo de publicações;</t>
  </si>
  <si>
    <t>m) autoria ou coautoria de capítulo de livro, em 1ª edição, contendo ISBN ou ISSN, publicado por editora universitária com Conselho Editorial e catálogo de publicações;</t>
  </si>
  <si>
    <t>n) autoria ou coautoria de revisão ou nova edição de capítulo de livro, contendo ISBN ou ISSN, publicado por editora universitária com Conselho Editorial e catálogo de publicações;</t>
  </si>
  <si>
    <t>o) autoria ou coautoria de livro, em 1ª edição ou revisão, contendo ISBN ou ISSN, publicado por editora não enquadrada nos itens anteriores;</t>
  </si>
  <si>
    <t>r) vínculo como interprete ou produtor de obra com ISRC;</t>
  </si>
  <si>
    <t>p) autoria ou coautoria de livro ou capítulo de livro, em 1ª edição ou revisão, contendo ISBN ou ISSN, publicado por editora não enquadrada nos itens anteriores;</t>
  </si>
  <si>
    <t>s) tradução de livro publicado, relacionado à área de atuação do docente, contendo ISBN ou ISSN, publicado por editora universitária com Conselho Editorial e catálogo de publicações;</t>
  </si>
  <si>
    <t>t) tradução de capítulo de livro publicado, contendo ISBN ou ISSN, publicado por editora universitária com Conselho Editorial e catálogo de publicações;</t>
  </si>
  <si>
    <t>q) autoria de obra com ISRC (Código de Gravação Padrão Internacional);</t>
  </si>
  <si>
    <t>w) software, marca, cultivar, produto, processo, desenho industrial ou técnica de transformação envolvendo bens e/ou serviços em que foram incluídas atividades de pesquisa e desenvolvimento, devidamente registrado;</t>
  </si>
  <si>
    <t>z) produção de maquete ou coleções científicas, certificada, que tenha sido realizada como produção técnica proveniente de atividades de pesquisa e desenvolvimento;</t>
  </si>
  <si>
    <t>cc) mini-curso, palestra, mesa-redonda ou curso de caráter técnico-científico ministrado em eventos, exceto internacionais;</t>
  </si>
  <si>
    <t>hh) outra produção relevante.</t>
  </si>
  <si>
    <t>ff) patente concedida a processo ou técnica de transformação envolvendo bens e/ou serviços em que foram incluídas atividades de pesquisa e desenvolvimento;</t>
  </si>
  <si>
    <t>ff-A) parecer de Laudo Pericial ou Parecer Técnico Pericial;</t>
  </si>
  <si>
    <t>gg) relatório de pesquisa desenvolvida e devidamente aprovado e registrado pelas instâncias competentes da UFOB;</t>
  </si>
  <si>
    <t>ee) pôster ou trabalho apresentado em sessão coordenada de caráter técnico-científico em evento, exceto internacional;</t>
  </si>
  <si>
    <t>a) coordenação de ação de extensão, devidamente cadastrada no Órgão de Gestão de Extensão e Cultura, de caráter eventual;</t>
  </si>
  <si>
    <t>b) participação como membro de equipe de ação de extensão, devidamente cadastrada no Órgão de Gestão de Extensão e Cultura, de caráter eventual, exceto se na condição de coordenador(a) ou vice-coordenador(a);</t>
  </si>
  <si>
    <t>c) coordenação de ação de extensão, devidamente cadastrada no Órgão de Gestão de Extensão e Cultura, de caráter a longo prazo;</t>
  </si>
  <si>
    <t>d) participação em ação de extensão, devidamente cadastrada no Órgão de Gestão de Extensão e Cultura, de caráter a longo prazo, exceto se na condição de coordenador(a) ou vice-coordenador(a);</t>
  </si>
  <si>
    <t>h) colaboração em proposta de extensão aprovada e contemplada com recursos financeiros em editais externos à UFOB, no interstício avaliado;</t>
  </si>
  <si>
    <t>e) Revogado pela Resolu-ção CGAG/CONSUNI/ UFOB nº 017/2023;</t>
  </si>
  <si>
    <t>f) Revogado pela Resolu-ção CGAG/CONSUNI/ UFOB nº 017/2023;</t>
  </si>
  <si>
    <t>i) coordenação ou vice-coordenação de proposta de extensão aprovada e contemplada com recursos financeiros em editais da UFOB, no interstício avaliado;</t>
  </si>
  <si>
    <t>j) colaboração em proposta de extensão aprovada e contemplada com recursos financeiros em editais da UFOB, no interstício avaliado;</t>
  </si>
  <si>
    <t>k) serviço prestado à comunidade, na forma de palestra, conferência, atividade artística e cultural relacionada à área de atuação do docente, devidamente aprovado pelos órgãos competentes e registrado junto ao Órgão de Gestão de Extensão e Cultura, conforme legislação vigente;</t>
  </si>
  <si>
    <t>b) participação em projeto vigente, aprovado com fomento por agência de financiamento, em editais externos à UFOB, cadastrado no órgão de gestão de pesquisa, criação e inovação;</t>
  </si>
  <si>
    <t>d) participação em projeto vigente, aprovado em editais da UFOB, cadastrado no órgão de gestão de pesquisa, criação e inovação;</t>
  </si>
  <si>
    <t>c) coordenação de projeto vigente, aprovado em editais da UFOB, cadastrado no órgão de gestão de pesquisa, criação e inovação;</t>
  </si>
  <si>
    <t>e) coordenação de projeto vigente, cadastrado no órgão de gestão de pesquisa, criação e inovação da UFOB, exceto os pontuados nas alíneas anteriores;</t>
  </si>
  <si>
    <t>f) participação em projeto vigente, cadastrado no órgão de gestão de pesquisa, criação e inovação da UFOB, exceto os pontuados nas alíneas anteriores;</t>
  </si>
  <si>
    <t>f) exercício do cargo de vice-diretor de unidade universitária;</t>
  </si>
  <si>
    <t>g) exercício do cargo de coordenador(a) do Órgão de Gestão do Planejamento Acadêmico da Unidade;</t>
  </si>
  <si>
    <t>h) exercício do cargo de coordenador de curso de graduação e/ou pós-graduação;</t>
  </si>
  <si>
    <t>i) exercício do cargo de presidente da CPPD;</t>
  </si>
  <si>
    <t>j) exercício de cargo de direção, nível CD-3 ou CD-4, no âmbito da Administração Central, não descrito nos casos acima;</t>
  </si>
  <si>
    <t>k) exercício de cargo de direção, coordenação e assessoramento em órgãos dos Ministérios da Educação, da Cultura e da Ciência, Tecnologia e Inovação, e demais Órgãos Federais;</t>
  </si>
  <si>
    <t>l) exercício do cargo de vice-coordenador(a) do Órgão de Gestão do Planejamento Acadêmico da Unidade;</t>
  </si>
  <si>
    <t>m) exercício do cargo de vice-coordenador de curso de graduação e/ou pós-graduação;</t>
  </si>
  <si>
    <t>n) exercício do cargo de vice-presidente da CPPD;</t>
  </si>
  <si>
    <t>o) exercício do cargo de presidente da Comissão Própria de Avaliação - CPA, Comissão de Ética e Comitê de Ética;</t>
  </si>
  <si>
    <t>p) exercício em função administrativa, nível FG, no âmbito da Administração Central, não descrita nos casos acima;</t>
  </si>
  <si>
    <t>r) exercício do cargo de presidente de Conselhos, no âmbito da UFOB, exceto se representante nato;</t>
  </si>
  <si>
    <t>e) representação dos docentes no Conselho Diretor do Centro;</t>
  </si>
  <si>
    <t>j) participação em Dire-toria da Seção-Sindical/ Associação de Profes-sores da UFOB (nível local) ou do Sindicato Nacional dos Docentes (nível nacional);</t>
  </si>
  <si>
    <t>l) representante da UFOB em comitês, colegiados, conselhos ou similares em âmbitos municipal ou estadual, com participação efetiva declarada pelo órgão;</t>
  </si>
  <si>
    <t xml:space="preserve">m) membro de comissão de sindicância acusatória ou processo administra-tivo disciplinar; </t>
  </si>
  <si>
    <t xml:space="preserve">n) membro de comissão de sindicância investigativa ou patrimonial e similares; </t>
  </si>
  <si>
    <t>ponto por re-presentação</t>
  </si>
  <si>
    <t xml:space="preserve">r) editor associado de revista científica indexada. </t>
  </si>
  <si>
    <r>
      <t xml:space="preserve">de mais de uma resolução, a saber: Resolução CGAG/CONSUNI/UFOB </t>
    </r>
    <r>
      <rPr>
        <b/>
        <sz val="12"/>
        <color theme="1"/>
        <rFont val="Aptos Narrow"/>
        <family val="2"/>
        <scheme val="minor"/>
      </rPr>
      <t>nº 004/2021</t>
    </r>
    <r>
      <rPr>
        <sz val="12"/>
        <color theme="1"/>
        <rFont val="Aptos Narrow"/>
        <family val="2"/>
        <scheme val="minor"/>
      </rPr>
      <t>, Resolução CGAG/</t>
    </r>
  </si>
  <si>
    <t>A seguir, são apresentados os períodos de vigência das resoluções supracitadas:</t>
  </si>
  <si>
    <r>
      <t xml:space="preserve">- </t>
    </r>
    <r>
      <rPr>
        <b/>
        <sz val="12"/>
        <color theme="1"/>
        <rFont val="Aptos Narrow"/>
        <family val="2"/>
        <scheme val="minor"/>
      </rPr>
      <t>Resolução CGAG/CONSUNI/UFOB nº 004/2021</t>
    </r>
    <r>
      <rPr>
        <sz val="12"/>
        <color theme="1"/>
        <rFont val="Aptos Narrow"/>
        <family val="2"/>
        <scheme val="minor"/>
      </rPr>
      <t xml:space="preserve">: </t>
    </r>
  </si>
  <si>
    <r>
      <t xml:space="preserve">- </t>
    </r>
    <r>
      <rPr>
        <b/>
        <sz val="12"/>
        <color theme="1"/>
        <rFont val="Aptos Narrow"/>
        <family val="2"/>
        <scheme val="minor"/>
      </rPr>
      <t>Resolução CGAG/CONSUNI/UFOB nº 017/2023</t>
    </r>
    <r>
      <rPr>
        <sz val="12"/>
        <color theme="1"/>
        <rFont val="Aptos Narrow"/>
        <family val="2"/>
        <scheme val="minor"/>
      </rPr>
      <t>:</t>
    </r>
  </si>
  <si>
    <r>
      <t xml:space="preserve">- </t>
    </r>
    <r>
      <rPr>
        <b/>
        <sz val="12"/>
        <color theme="1"/>
        <rFont val="Aptos Narrow"/>
        <family val="2"/>
        <scheme val="minor"/>
      </rPr>
      <t>Resolução CGAG/CONSUNI/UFOB nº 024/2025</t>
    </r>
    <r>
      <rPr>
        <sz val="12"/>
        <color theme="1"/>
        <rFont val="Aptos Narrow"/>
        <family val="2"/>
        <scheme val="minor"/>
      </rPr>
      <t>:</t>
    </r>
  </si>
  <si>
    <t xml:space="preserve">a partir de </t>
  </si>
  <si>
    <t>DADOS DA(O) SOLICITANTE - PREENCHIMENTO OBRIGATÓRIO:</t>
  </si>
  <si>
    <r>
      <t xml:space="preserve">CONSUNI/UFOB </t>
    </r>
    <r>
      <rPr>
        <b/>
        <sz val="12"/>
        <color theme="1"/>
        <rFont val="Aptos Narrow"/>
        <family val="2"/>
        <scheme val="minor"/>
      </rPr>
      <t>nº 017/2023</t>
    </r>
    <r>
      <rPr>
        <sz val="12"/>
        <color theme="1"/>
        <rFont val="Aptos Narrow"/>
        <family val="2"/>
        <scheme val="minor"/>
      </rPr>
      <t xml:space="preserve"> e Resolução CGAG/CONSUNI/UFOB </t>
    </r>
    <r>
      <rPr>
        <b/>
        <sz val="12"/>
        <color theme="1"/>
        <rFont val="Aptos Narrow"/>
        <family val="2"/>
        <scheme val="minor"/>
      </rPr>
      <t>nº 024/2025</t>
    </r>
    <r>
      <rPr>
        <sz val="12"/>
        <color theme="1"/>
        <rFont val="Aptos Narrow"/>
        <family val="2"/>
        <scheme val="minor"/>
      </rPr>
      <t>.</t>
    </r>
  </si>
  <si>
    <t>3 - Ao solicitar a pontuação em cada atividade, preencher apenas os campos referentes à "quantidade</t>
  </si>
  <si>
    <t>apresentada", "nº do documento comprobatório" e "Observações do solicitante", quando for o caso.</t>
  </si>
  <si>
    <t>Os demais campos não devem ser editados, pois podem conter fórmulas e outras informações relevantes</t>
  </si>
  <si>
    <t>para o cálculo da pontuação.</t>
  </si>
  <si>
    <t>Natureza da solicitação</t>
  </si>
  <si>
    <t>Pontuação - Res_004_2021</t>
  </si>
  <si>
    <t>Pontuação - Res_017_2023</t>
  </si>
  <si>
    <t>Pontuação - Res_024_2025</t>
  </si>
  <si>
    <t>Pontuação mínima necessária, conforme normativa vigente à época:</t>
  </si>
  <si>
    <t>meses</t>
  </si>
  <si>
    <t>IDENTIFICAÇÃO DO SOLICITANTE</t>
  </si>
  <si>
    <t>Pontuação mínima necessária, ponderada pelo período avaliado em cada formulário:</t>
  </si>
  <si>
    <t>Resoluções utilizadas para a avaliação, considerando o interstício informado:</t>
  </si>
  <si>
    <t>Total de meses avaliado neste relatório:</t>
  </si>
  <si>
    <t>Considerando o relatório apresentado e os critérios definidos pelas resoluções supracitadas,</t>
  </si>
  <si>
    <r>
      <rPr>
        <b/>
        <sz val="12"/>
        <color rgb="FFFF0000"/>
        <rFont val="Aptos Narrow"/>
        <family val="2"/>
        <scheme val="minor"/>
      </rPr>
      <t>ATENÇÃO</t>
    </r>
    <r>
      <rPr>
        <sz val="12"/>
        <color rgb="FFFF0000"/>
        <rFont val="Aptos Narrow"/>
        <family val="2"/>
        <scheme val="minor"/>
      </rPr>
      <t>: As informações preenchidas a seguir serão incluídas nas demais abas desta planilha, não sendo</t>
    </r>
  </si>
  <si>
    <r>
      <rPr>
        <b/>
        <sz val="12"/>
        <color theme="1"/>
        <rFont val="Aptos Narrow"/>
        <family val="2"/>
        <scheme val="minor"/>
      </rPr>
      <t>Número da portaria de nomeação</t>
    </r>
    <r>
      <rPr>
        <sz val="12"/>
        <color theme="1"/>
        <rFont val="Aptos Narrow"/>
        <family val="2"/>
        <scheme val="minor"/>
      </rPr>
      <t>:   Portaria</t>
    </r>
  </si>
  <si>
    <t>Sigla da Unidade</t>
  </si>
  <si>
    <t>CMB</t>
  </si>
  <si>
    <t>CMBJL</t>
  </si>
  <si>
    <t>CMLEM</t>
  </si>
  <si>
    <t>CMSMV</t>
  </si>
  <si>
    <t>CCBS</t>
  </si>
  <si>
    <t>CCET</t>
  </si>
  <si>
    <t>CEHU</t>
  </si>
  <si>
    <t>(preencher somente as células grifadas na cor azul)</t>
  </si>
  <si>
    <t>(preencher somente as células grifadas na cor verde)</t>
  </si>
  <si>
    <t>Informações adicionais, se necessário:</t>
  </si>
  <si>
    <t>000000/2026-00</t>
  </si>
  <si>
    <r>
      <t xml:space="preserve">Número do processo administrativo: </t>
    </r>
    <r>
      <rPr>
        <sz val="12"/>
        <color theme="1"/>
        <rFont val="Aptos Narrow"/>
        <family val="2"/>
        <scheme val="minor"/>
      </rPr>
      <t>23520.</t>
    </r>
  </si>
  <si>
    <t>Assunto:</t>
  </si>
  <si>
    <r>
      <rPr>
        <b/>
        <sz val="12"/>
        <color theme="1"/>
        <rFont val="Aptos Narrow"/>
        <family val="2"/>
        <scheme val="minor"/>
      </rPr>
      <t>Número de folhas do relatório apresentado pelo solicitante</t>
    </r>
    <r>
      <rPr>
        <sz val="12"/>
        <color theme="1"/>
        <rFont val="Aptos Narrow"/>
        <family val="2"/>
        <scheme val="minor"/>
      </rPr>
      <t xml:space="preserve">: </t>
    </r>
  </si>
  <si>
    <t>folhas</t>
  </si>
  <si>
    <r>
      <t xml:space="preserve">progressão funcional docente cujos interstícios iniciem-se a partir de </t>
    </r>
    <r>
      <rPr>
        <b/>
        <sz val="12"/>
        <color theme="1"/>
        <rFont val="Aptos Narrow"/>
        <family val="2"/>
        <scheme val="minor"/>
      </rPr>
      <t>15/09/2022</t>
    </r>
    <r>
      <rPr>
        <sz val="12"/>
        <color theme="1"/>
        <rFont val="Aptos Narrow"/>
        <family val="2"/>
        <scheme val="minor"/>
      </rPr>
      <t>.</t>
    </r>
  </si>
  <si>
    <t>Diante das informações apresentadas e considerando a análise realizada com base nas</t>
  </si>
  <si>
    <t>normativas pertinentes, registra-se que a(o) solicitante obteve</t>
  </si>
  <si>
    <t>pontos. Nesse sentido,</t>
  </si>
  <si>
    <t>Salvo melhor juízo, este é o parecer.</t>
  </si>
  <si>
    <t xml:space="preserve">correspondente. </t>
  </si>
  <si>
    <t xml:space="preserve">8 - Reunir os comprovantes das atividades realizadas, devidamente identificados com um número </t>
  </si>
  <si>
    <t xml:space="preserve">sequencial no canto superior direito da primeira página (por ex: Doc001, Doc002...) em um único arquivo em </t>
  </si>
  <si>
    <t>PDF, para possibilitar sua inserção no processo sem perda de informações.</t>
  </si>
  <si>
    <t xml:space="preserve">9 - Assinar digitalmente o Requerimento e os formulários de pontuação, e enviá-los, juntamente com o </t>
  </si>
  <si>
    <t>documento contendo os comprovantes das atividades e o arquivo em formato Excel, para o e-mail do</t>
  </si>
  <si>
    <t>respectivo centro, solicitando a abertura do processo.</t>
  </si>
  <si>
    <t>Doc000</t>
  </si>
  <si>
    <t>00x/202x</t>
  </si>
  <si>
    <t>do nível I da Classe C para o nível II da Classe C</t>
  </si>
  <si>
    <t>do nível IV da Classe B para o nível I da Classe C</t>
  </si>
  <si>
    <t>do nível IV da Classe C para a Classe D</t>
  </si>
  <si>
    <t>do nível II da Classe C para o nível III da Classe C</t>
  </si>
  <si>
    <t>do nível III da Classe C para o nível IV da Classe C</t>
  </si>
  <si>
    <t>DADOS DA COMISSÃO - PARA PREENCHIMENTO POSTERIOR:</t>
  </si>
  <si>
    <t>Nome Completo do(a) Presidente</t>
  </si>
  <si>
    <t>Nome Completo do segundo membro</t>
  </si>
  <si>
    <t>Nome Completo do terceiro membro</t>
  </si>
  <si>
    <t>Presidente:</t>
  </si>
  <si>
    <t>Membro 2:</t>
  </si>
  <si>
    <t>Membro 3:</t>
  </si>
  <si>
    <r>
      <rPr>
        <b/>
        <sz val="12"/>
        <color rgb="FFFF0000"/>
        <rFont val="Aptos Narrow"/>
        <family val="2"/>
        <scheme val="minor"/>
      </rPr>
      <t>ATENÇÃO</t>
    </r>
    <r>
      <rPr>
        <sz val="12"/>
        <color rgb="FFFF0000"/>
        <rFont val="Aptos Narrow"/>
        <family val="2"/>
        <scheme val="minor"/>
      </rPr>
      <t>: as informações a seguir deverão ser preenchidas posteriormente, pela comissão, quando for</t>
    </r>
  </si>
  <si>
    <t>iniciada a análise da solicitação.</t>
  </si>
  <si>
    <t>Formulário específico para as Classes C (Professor Associado) e D (Professor Titular)</t>
  </si>
  <si>
    <t>Formulário específico para uso da Comissão de Avaliação</t>
  </si>
  <si>
    <t>PARECER CONCLUSIVO DA AVALIAÇÃO DE DESEMPENHO - Classes C e D</t>
  </si>
  <si>
    <t>RELATÓRIO DA AVALIAÇÃO DE DESEMPENHO - Classes C e D</t>
  </si>
  <si>
    <t>I - atividades de ensino na educação superior na UFOB ou em outras IES públicas, neste  caso, aprovada pelo Consuni ou por instância competente com delegação e sem percepção de remuneração adicional</t>
  </si>
  <si>
    <t xml:space="preserve">a) autoria ou coautoria de publicação em periódicos com Qualis ou Qualis Artístico nos estratos A1 a A4 ou com JCR ≥ 0,729; </t>
  </si>
  <si>
    <t>b) autoria ou coautoria de publicação em periódicos com produção artística Qualis ou Qualis Artístico nos estratos B1 a B4 ou JCR &lt; 0,729;</t>
  </si>
  <si>
    <t>c) autoria ou coautoria de publicação em periódicos Qualis ou Qualis Artístico no estrato C;</t>
  </si>
  <si>
    <t xml:space="preserve">d) autoria ou coautoria de trabalho completo ou resumo expandido publicado em anais/livro de resumos de evento nacional; </t>
  </si>
  <si>
    <t xml:space="preserve">e) autoria ou coautoria de trabalho completo ou resumo expandido publicado em anais/livro de resumos de evento internacional; </t>
  </si>
  <si>
    <t xml:space="preserve">f) autoria ou coautoria de resumo publicado em anais/livro de resumos de evento nacional; </t>
  </si>
  <si>
    <t xml:space="preserve">g) autoria ou coautoria de resumo publicado em anais/livro de resumos de evento internacional; </t>
  </si>
  <si>
    <t xml:space="preserve">h) premiação de trabalho científico ou artístico emitido por entidade científica, artística ou cultural; </t>
  </si>
  <si>
    <t xml:space="preserve">i) premiação de trabalho científico ou artístico emitido em congressos, encontros ou similares; </t>
  </si>
  <si>
    <t xml:space="preserve">j) comenda advinda do exercício de atividades acadêmicas; </t>
  </si>
  <si>
    <t xml:space="preserve">l) autoria ou coautoria de revisão ou nova edição de livro, contendo ISBN ou ISSN, publicado por editora universitária com Conselho Editorial e catálogo de publicações; </t>
  </si>
  <si>
    <t xml:space="preserve">m) autoria ou coautoria de capítulo de livro, em 1ª edição, contendo ISBN ou ISSN, publicado por editora universitária com Conselho Editorial e catálogo de publicações; </t>
  </si>
  <si>
    <t xml:space="preserve">n) autoria ou coautoria de revisão ou nova edição de capítulo de livro, contendo ISBN ou ISSN, publicado por editora universitária com catálogo de publicações; </t>
  </si>
  <si>
    <t xml:space="preserve">o) autoria ou coautoria de livro, em 1ª edição ou revisão, contendo ISBN ou ISSN, publicado por editora não enquadrada nos itens anteriores; </t>
  </si>
  <si>
    <t xml:space="preserve">p) autoria ou coautoria de livro ou capítulo de livro, em 1ª edição ou revisão, contendo ISBN ou ISSN, publicado por editora não enquadrada nos itens anteriores; </t>
  </si>
  <si>
    <t xml:space="preserve">r) vínculo como intérprete e produtor de obra com ISRC; </t>
  </si>
  <si>
    <t xml:space="preserve">s) tradução de livro publicado, relacionado à área de atuação do docente, contendo ISBN ou ISSN, publicado por editora universitária com Conselho Editorial e catálogo de publicações; </t>
  </si>
  <si>
    <t xml:space="preserve">t) tradução de capítulo de livro publicado, contendo ISBN ou ISSN, publicado por editora universitária com Conselho Editorial e catálogo de publicações; </t>
  </si>
  <si>
    <t xml:space="preserve">u) tradução de artigo publicado; </t>
  </si>
  <si>
    <t xml:space="preserve">v) prefácio, posfácio, introdução ou apresentação de obra; </t>
  </si>
  <si>
    <t xml:space="preserve">x) autoria de cartas, mapas ou outros produtos cartográficos, provenientes de atividades de pesquisa e desenvolvimento; </t>
  </si>
  <si>
    <t xml:space="preserve">y) manutenção de obra artística ou coleções científicas, referente a produtos conservados ou restaurados, seja em papel, vídeo, tela, meio digital ou outros; </t>
  </si>
  <si>
    <t xml:space="preserve">z) produção de maquete ou coleções científicas certificadas, que tenham sido realizadas como produção técnica proveniente de atividades de pesquisa e desenvolvimento; </t>
  </si>
  <si>
    <t xml:space="preserve">aa) participação em programas de rádio ou TV, na forma de entrevista, mesa redonda e comentários; </t>
  </si>
  <si>
    <t xml:space="preserve">bb) mini-curso, palestra, mesa-redonda ou curso de caráter técnico-científico ministrado em evento internacional; </t>
  </si>
  <si>
    <t xml:space="preserve">dd) pôster ou trabalho apresentado em sessão coordenada de caráter técnico-científico em evento internacional; </t>
  </si>
  <si>
    <t xml:space="preserve">hh) relatório de pesquisa desenvolvida, devidamente aprovado e registrado pelas instâncias competentes da UFOB; </t>
  </si>
  <si>
    <t xml:space="preserve">k) autoria ou coautoria de livro em 1ª edição, con-tendo ISBN ou ISSN, publi-cado por editora universi-tária com Conselho Editorial e catálogo de publicações; </t>
  </si>
  <si>
    <t xml:space="preserve">q) autoria de obra com ISRC - International Standard Recording Code; </t>
  </si>
  <si>
    <t xml:space="preserve">w) software, marca, culti-var, produto, processo, desenho industrial ou téc-nica de transformação envolvendo bens ou servi-ços em que foram incluí-das atividades de pesqui-sa e desenvolvimento, devidamente registrado; </t>
  </si>
  <si>
    <t xml:space="preserve">ff) patente concedida a processo ou técnica de transformação envol-vendo bens ou serviços em que foram incluídas atividades de pesquisa e desenvolvimento; </t>
  </si>
  <si>
    <t>IV - orientação de estudantes na UFOB ou, no caso de orientação em outras Instituições de Ensino Superior - IES públicas, aprovada pela Unidade Universitária ou por instância competente com delegação, e participação em bancas examinadoras</t>
  </si>
  <si>
    <t xml:space="preserve">b)coorientação de estudante em Trabalho de Conclusão de Curso de graduação, curso de pós-graduação lato sensu ou em Estágio Curricular de curso de graduação; ou orientação de Projeto de Trabalho de Conclusão de curso, quando previsto no Projeto Pedagógico do Curso de graduação; </t>
  </si>
  <si>
    <t xml:space="preserve">d) coorientação de estudante, bolsista ou voluntário, em programa Institucional de Bolsa de Iniciação Científica, Iniciação Tecnológica, Iniciação à Extensão ou Similar; </t>
  </si>
  <si>
    <t xml:space="preserve">g) orientação de estudante em curso de mestrado; </t>
  </si>
  <si>
    <t xml:space="preserve">h) coorientação de estudante em curso de mestrado; </t>
  </si>
  <si>
    <t xml:space="preserve">i) orientação de estudante em curso de doutorado; </t>
  </si>
  <si>
    <t xml:space="preserve">j) coorientação de estudante em curso de doutorado; </t>
  </si>
  <si>
    <t xml:space="preserve">k) supervisão de estagiário em pós-doutoramento; </t>
  </si>
  <si>
    <t>l) participação em banca examinadora de Trabalho de Conclusão de Curso de graduação ou pós-graduação lato sensu, exceto na qualidade de orientador(a) ou de coorientador(a);</t>
  </si>
  <si>
    <t xml:space="preserve">p) participação em banca examinadora de tese, exceto na qualidade de orientador(a) ou de coorientador(a); </t>
  </si>
  <si>
    <t xml:space="preserve">q) participação em banca examinadora para concurso público para Professor do Magistério Superior; </t>
  </si>
  <si>
    <t xml:space="preserve">r) participação em banca examinadora para processo seletivo simplificado para o Professor do Magistério Superior; </t>
  </si>
  <si>
    <t xml:space="preserve">s) participação em banca examinadora em concursos diferentes dos descritos acima e processos seletivos, no âmbito das IES. </t>
  </si>
  <si>
    <t xml:space="preserve">a)orientação de estudan-te em Trabalho de Conclu-são de Curso de gradua-ção, curso de pós-gradua-ção lato sensu ou em Estágio Curricular e Extra-curricular de curso de graduação; </t>
  </si>
  <si>
    <t>ponto por estudante por mês de coorienta-ção/orien-tação</t>
  </si>
  <si>
    <t xml:space="preserve">c) orientação de estudan-te, bolsista ou voluntário, em programa Institucio-nal de Bolsa de Iniciação Científica, Iniciação Tecnológica, Iniciação à Extensão ou Similar; </t>
  </si>
  <si>
    <t xml:space="preserve">f) orientação de estudan-te em Programa Institu-cional de Bolsa de Inicia-ção à Docência - PIBID, Programa de Educação Tutorial - PET, Programa de Educação pelo Trabalho ou equivalente; </t>
  </si>
  <si>
    <t>ponto por mês de coo-rientação</t>
  </si>
  <si>
    <t>m) participação em banca examinadora de qualificação de mestra-do, exceto na qualidade de orientador(a) ou de coorientador(a);</t>
  </si>
  <si>
    <t xml:space="preserve">n) participação em banca examinadora de disser-tação, exceto na quali-dade de orientador(a) ou de coorientador(a); </t>
  </si>
  <si>
    <t xml:space="preserve">o) participação em banca examinadora de quali-ficação de doutorado, exceto na qualidade de orientador(a) ou de coorientador(a); </t>
  </si>
  <si>
    <t>V - atividade de pesquisa, relacionada a projetos de pesquisa aprovados pelas instâncias competentes da UFOB</t>
  </si>
  <si>
    <t xml:space="preserve">a) coordenação de projeto vigente, aprovado com fomento por agência de financiamento, em editais externos à UFOB, cadastrado no Órgão de Gestão de Pesquisa, Criação e Inovação; </t>
  </si>
  <si>
    <t xml:space="preserve">g) dedicação a projeto de pesquisa vinculado à estágio de pós-doutoramento ou missão científica, exceto se supervisor, devidamente autorizado pela UFOB; </t>
  </si>
  <si>
    <t xml:space="preserve">h) liderança de Grupo de Pesquisa no âmbito da UFOB. </t>
  </si>
  <si>
    <t>ponto por mês de dedicação</t>
  </si>
  <si>
    <t>VI - atividade de extensão, relacionada a projetos de extensão aprovados pelas instâncias competentes da UFOB</t>
  </si>
  <si>
    <t xml:space="preserve">e) coordenação de proposta de extensão aprovada e contemplada com recursos financeiros em editais da UFOB, no interstício avaliado; </t>
  </si>
  <si>
    <t xml:space="preserve">f) colaboração em proposta de extensão aprovada e contemplada com recursos financeiros em editais da UFOB, no interstício avaliado; </t>
  </si>
  <si>
    <t xml:space="preserve">a) coordenação de ação de extensão, devidamen-te cadastrada no Órgão de Gestão de Extensão e Cultura, com duração de 24 meses; </t>
  </si>
  <si>
    <t xml:space="preserve">b) participação em ação de extensão, devida-mente cadastrada no Órgão de Gestão de Extensão e Cultura, com duração de 24 meses, exceto se na condição de coordenador(a) ou vice-coordenador(a); </t>
  </si>
  <si>
    <t>ponto por ação de extensão</t>
  </si>
  <si>
    <t xml:space="preserve">g) serviço prestado à co-munidade, na forma de palestra, conferência, atividade artística e cul-tural relacionada à área de atuação do docente, devidamente aprovado pelos órgãos competen-tes e registrado junto ao Órgão de Gestão de Exten-são e Cultura, conforme legislação vigente; </t>
  </si>
  <si>
    <t xml:space="preserve">h) serviço prestado à co-munidade, no âmbito de projetos institucionais de ensino, pesquisa e exten-são ou por colaboração esporádica de natureza científica ou tecnológica em assuntos de especia-lidade do docente, inclu-sive em polos de inova-ção tecnológica, na área de atuação do docente, devidamente aprovado pelos órgãos competen-tes e cadastrado junto ao Órgão de Gestão de Ex-tensão e Cultura, confor-me legislação vigente; </t>
  </si>
  <si>
    <t xml:space="preserve">l) coordenação de ações de extensão devidamente cadastradas no Órgão de Gestão da Extensão da UFOB, finalizada, e com carga horária entre 50 e 99 horas; </t>
  </si>
  <si>
    <t xml:space="preserve">j) coordenação de ações de extensão devidamente cadastradas no Órgão de Gestão da Extensão da UFOB, finalizada, e com carga horária de pelo menos 100 horas; </t>
  </si>
  <si>
    <t xml:space="preserve">k) participação em ações de extensão devidamente cadastradas no Órgão de Gestão da Extensão da UFOB, finalizada, e com carga horária de pelo menos 100 horas, exceto coordenação; </t>
  </si>
  <si>
    <t xml:space="preserve">m) participação em ações de extensão devi-damente cadastradas no Órgão de Gestão da Exten-são da UFOB, finalizada, e com carga horária entre 50 e 99 horas, exceto coordenação; </t>
  </si>
  <si>
    <t xml:space="preserve">n) coordenação de ações de extensão devidamente cadastradas no Órgão de Gestão da Extensão da UFOB, finalizada, e com carga horária até 49 horas; </t>
  </si>
  <si>
    <t xml:space="preserve">o) participação em ações de extensão devidamente cadastradas no Órgão de Gestão da Extensão da UFOB, finalizada, e com carga horária até 49  ho-ras, exceto coordenação; </t>
  </si>
  <si>
    <t xml:space="preserve">p) ação de extensão devidamente cadastrada no Órgão de Gestão da Extensão da UFOB, finalizada, cujo o público atingido foi superior a 80% do programado; </t>
  </si>
  <si>
    <t xml:space="preserve">q) ação de extensão devidamente cadastrada no Órgão de Gestão da Extensão da UFOB, finalizada, cujo o público atingido foi entre a 50% e 79% do programado; </t>
  </si>
  <si>
    <t xml:space="preserve">r) ação de extensão devidamente cadastrada no Órgão de Gestão da Extensão da UFOB, finalizada, cujo o público atingido foi inferior a 50% do programado; </t>
  </si>
  <si>
    <t>s) registro de estudantes como equipe executora em projetos de extensão devidamente cadastra-dos no Órgão de Gestão da Extensão da UFOB. )</t>
  </si>
  <si>
    <t>VII - exercício de funções de direção, coordenação, assessoramento, chefia</t>
  </si>
  <si>
    <t xml:space="preserve">f) exercício do cargo de vice-diretor(a) de unidade universitária; </t>
  </si>
  <si>
    <t xml:space="preserve">g) exercício do cargo de coordenador(a) do Órgão de Gestão do Planejamento Acadêmico da Unidade; </t>
  </si>
  <si>
    <t xml:space="preserve">h) exercício do cargo de coordenador(a) de curso de graduação ou pós-graduação; </t>
  </si>
  <si>
    <t xml:space="preserve">i) exercício do cargo de presidente da Comissão Permanente de Pessoal Docente - CPPD; </t>
  </si>
  <si>
    <t xml:space="preserve">j) exercício de cargo de direção, nível CD-3 ou CD-4, no âmbito da Administração Central, não descrito nos casos acima; </t>
  </si>
  <si>
    <t xml:space="preserve">k) exercício como ocupante de cargo de direção, coordenação e assessoramento em órgãos dos Ministérios da Educação, da Cultura e da Ciência, Tecnologia e Inovação, e demais Órgãos Federais; </t>
  </si>
  <si>
    <t xml:space="preserve">l) exercício do cargo de vice-coordenador(a) do Órgão de Gestão do Planejamento Acadêmico da Unidade; </t>
  </si>
  <si>
    <t xml:space="preserve">m) exercício do cargo de vice-coordenador(a) de curso de graduação ou pós-graduação; </t>
  </si>
  <si>
    <t xml:space="preserve">n) exercício do cargo de vice-presidente da CPPD; </t>
  </si>
  <si>
    <t xml:space="preserve">o) exercício do cargo de presidente da Comissão Própria de Avaliação , Comissão de Ética e Comitê de Ética; </t>
  </si>
  <si>
    <t xml:space="preserve">p) exercício de função administrativa, nível FG, no âmbito da Administração Central, não descrita nos casos acima; </t>
  </si>
  <si>
    <t xml:space="preserve">q) exercício do cargo de vice-presidente da Comissão Própria de Avaliação, Comissão de Ética e Comitê de Ética; </t>
  </si>
  <si>
    <t xml:space="preserve">r) exercício do cargo de presidente de Conselhos, no âmbito da UFOB, exceto se representante nato; </t>
  </si>
  <si>
    <t xml:space="preserve">t) exercício de função administrativa, nível FG ou designado por portaria, no âmbito das unidades universitárias, não descrita nos casos acima. </t>
  </si>
  <si>
    <t xml:space="preserve">s) coordenação institu-cional de Programas Insti-tucionais, como Progra-ma Institucional de Bolsas de Iniciação à Docência - PIBID, Idioma sem Fronteira - IsF, Programa de Educação Tutorial - PET ou similar; </t>
  </si>
  <si>
    <t>VIII - representação, exceto se contemplado no item anterior, sendo que, no caso de membro suplente, considerar um quarto da pontuação</t>
  </si>
  <si>
    <t xml:space="preserve">b) representação como coordenador(a) de núcleo acadêmico, no âmbito do Órgão de Gestão do Planejamento Acadêmico da Unidade; </t>
  </si>
  <si>
    <t>III - produção intelectual, abrangendo a produção científica, artística, técnica e cultural, representada por publicações ou formas de expressão usuais e pertinentes aos ambientes acadêmicos específicos, avaliadas de acordo com a sistemática da CAPES e CNPq para as diferentes áreas do conhecimento</t>
  </si>
  <si>
    <t xml:space="preserve"> (a análise de produção acadêmica deve levar em conta os trabalhos publicados em revistas indexadas no Web of Science, Pubmed, Scopus, Scielo, Bireme, EBSCO, Bielefield Academic Search Engine, Latindex e cabe ao Órgão de Gestão da Pesquisa e Pós-Graduação da UFOB definir demais indexadores)</t>
  </si>
  <si>
    <t>conclusivo.</t>
  </si>
  <si>
    <t>À Presidência do Conselho Diretor e em atendimento à designação, apresentamos parecer</t>
  </si>
  <si>
    <t>II - produção científica, de inovação, técnica ou artística, relacionada à atividade desenvolvida na área de atuação do docente</t>
  </si>
  <si>
    <t xml:space="preserve">f) orientação para cada grupo de 4 estudantes em Programa Institucional de Bolsa de Iniciação à Do-cência, Programa de Edu-cação Tutorial, Programa de Educação pelo Traba-lho ou equivalente; </t>
  </si>
  <si>
    <t xml:space="preserve">j) coorientação de estudante em curso de doutorado;  </t>
  </si>
  <si>
    <t xml:space="preserve">k) supervisão de estagiário em pós-doutoramento. </t>
  </si>
  <si>
    <t>l)  participação em banca examinadora de trabalho de conclusão de curso de graduação ou pós-graduação lato sensu, exceto na qualidade de orientador ou de co-orientador;</t>
  </si>
  <si>
    <t>m) participação em banca examinadora de qualificação de mestrado, exceto na qualidade de orientador ou de co-orientador;</t>
  </si>
  <si>
    <t>n) participação em banca examinadora de dissertação de mestrado, exceto na qualidade de orientador(a) ou de coorientador(a);</t>
  </si>
  <si>
    <t xml:space="preserve">o) participação em banca examinadora de qualifi-cação de doutorado, exceto na qualidade de orientador(a) ou de coorientador(a); </t>
  </si>
  <si>
    <t xml:space="preserve">p) participação em banca examinadora de tese de doutorado, exceto na qualidade de orientador(a) ou de coorientador(a); </t>
  </si>
  <si>
    <t>s) participação em banca examinadora em concursos diferentes dos descritos acima, no âmbito das IES.</t>
  </si>
  <si>
    <t>IV – atividade de pesquisa, relacionada a projetos de pesquisa, criação e inovação</t>
  </si>
  <si>
    <t>h) liderança de Grupo de Pesquisa no âmbito da UFOB.</t>
  </si>
  <si>
    <t>g)  dedicação a projeto de pesquisa vinculado a estágio de pós-doutoramento ou missão científica, exceto se supervisor, devidamente autorizado pela UFOB no Plano de Qualificação Docente;</t>
  </si>
  <si>
    <t>V - atividade de extensão, relacionada a projetos de extensão aprovados pelas instâncias competentes da UFOB</t>
  </si>
  <si>
    <t>VI - exercício de funções de direção, coordenação, assessoramento, chefia</t>
  </si>
  <si>
    <t>VII - representação, exceto se contemplado no item anterior, sendo que, no caso de membro suplente, considerar um quarto da pontuação</t>
  </si>
  <si>
    <t>s) coordenação ou sub-coordenação de Progra-mas ou Projetos Insti-tucionais, como PIBID, IDIOMA SEM FRONTEI-RAS, PET ou similar;</t>
  </si>
  <si>
    <t>j) participação em Direto-ria da Seção-Sindical/ As-sociação de Professores da UFOB (nível local) ou do Sindicato Nacional dos Docentes (nível nacional);</t>
  </si>
  <si>
    <t>l) atuação semestral como representante da UFOB em comitês, cole-giados, conselhos ou si-milares em âmbitos muni-cipais e/ou estaduais, com participação efetiva declarada pelo órgão;</t>
  </si>
  <si>
    <t>II - produção intelectual, abrangendo a produção científica, artística, técnica e cultural, representada por publicações ou formas de expressão usuais e pertinentes aos ambientes acadêmicos específicos, avaliadas de acordo com a sistemática da CAPES e CNPq para as diferentes áreas do conhecimento.</t>
  </si>
  <si>
    <t>A análise de produção acadêmica deve levar em conta os trabalhos publicados em revistas indexadas no Web of Science, Pubmed, Scopus, Scielo, Bireme, EBSCO, Bielefield Academic Search Engine, Latindex e cabe aos Centros definir demais indexadores.</t>
  </si>
  <si>
    <t>a) autoria ou coautoria de publicação em periódicos com Qualis ou Qualis Artístico nos estratos A1 a A4 ou com JCR ≥ 0,729;</t>
  </si>
  <si>
    <t>e) autoria ou coautoria de trabalho completo ou resumo expandido publicado em anais/livro de resu-mos de evento internacional;</t>
  </si>
  <si>
    <t>d) autoria ou coautoria de trabalho completo ou re-sumo expandido publica-do em anais/livro de resu-mos de evento nacional;</t>
  </si>
  <si>
    <t>k) autoria ou coautoria de livro em 1ª edição, contendo ISBN ou ISSN, publicado por editora universitária com Conselho Editorial e catálogo de publicações.</t>
  </si>
  <si>
    <t>III - orientação de estudantes na UFOB ou, no caso de orientação em outras Instituições de Ensino Superior - IES públicas, aprovada pela Unidade Universitária ou por instância competente com delegação, e participação em bancas examinadoras</t>
  </si>
  <si>
    <t>e) orientação de estudante vinculado a projeto de pesquisa, extensão ou monitoria de ensino, devidamente aprovado e cadastrado pela UFOB, por mês, exceto se contabilizado nos itens anteriores;</t>
  </si>
  <si>
    <t>f) orientação de estudan-te, por mês, em Programa Institucional de Bolsa de Iniciação à Docência - PIBID, Programa de Edu-cação Tutorial - PET, Pro-grama de Educação pelo Trabalho ou equivalente;</t>
  </si>
  <si>
    <t>g) orientação de estudante, por mês, em curso de mestrado;</t>
  </si>
  <si>
    <t>h) co-orientação de estudante, por mês, em curso de mestrado;</t>
  </si>
  <si>
    <t>i) orientação de estudante, por mês, em curso de doutorado;</t>
  </si>
  <si>
    <t>j) co-orientação de estudante, por mês, em curso de doutorado;</t>
  </si>
  <si>
    <t>k) supervisão de estagiário em pós-doutoramento, por mês.</t>
  </si>
  <si>
    <t>l) participação em banca examinadora de trabalho de conclusão de curso de graduação ou pós-graduação lato sensu, exceto na qualidade de orientador ou de co-orientador.</t>
  </si>
  <si>
    <t>n) participação em banca examinadora de dissertação de mestrado, exceto na qualidade de orientador ou de co-orientador;</t>
  </si>
  <si>
    <t>o) participação em banca examinadora de qualificação de doutorado, exceto na qualidade de orientador ou de co-orientador;</t>
  </si>
  <si>
    <t>p) participação em banca examinadora de tese de doutorado, exceto na qualidade de orientador ou de co-orientador;</t>
  </si>
  <si>
    <t>q) participação em banca examinadora para concurso público para Professor do Magistério Superior;</t>
  </si>
  <si>
    <t>r) participação em banca examinadora para processo seletivo simplificado para o Professor do Magistério Superior;</t>
  </si>
  <si>
    <t>s) participação em banca examinadora em concursos e processos seletivos diferentes dos descritos acima no âmbito das IES.</t>
  </si>
  <si>
    <t>IV - atividade de pesquisa, relacionada a projetos de pesquisa aprovados pelas instâncias competentes da UFOB</t>
  </si>
  <si>
    <t>h) liderança de Grupo de Pesquisa no âmbito da UFOB.</t>
  </si>
  <si>
    <t>g) dedicação, por mês, a projeto de pesquisa vinculado a estágio de pós-doutoramento ou missão científica, exceto se supervisor, devidamente autorizado pela UFOB;</t>
  </si>
  <si>
    <t>l) serviço prestado à comunidade, no âmbito de projetos institucionais de ensino, pesquisa e extensão ou por colabo-ração esporádica de natu-reza científica ou tecno-lógica em assuntos de especialidade do docen-te, inclusive em polos de inovação tecnológica, na área de atuação do docente, devidamente aprovado pelos órgãos competentes e cadas-trado junto ao Órgão de Gestão de Extensão e Cultura, conforme legislação vigente;</t>
  </si>
  <si>
    <t>t) exercício de função ad-ministrativa, nível FG ou designado por portaria, no âmbito das unidades universitárias, não descri-ta nos casos acima.</t>
  </si>
  <si>
    <t>s) Coordenação institucional de Programas Institucionais, como PIBID, Idioma sem Fronteira - IsF, Programa de Educação Tutorial - PET ou similar;</t>
  </si>
  <si>
    <t xml:space="preserve">b)  coordenador(a) de núcleo acadêmico, no âmbito do Órgão de Gestão do Planejamento Acadêmico da Unidade; </t>
  </si>
  <si>
    <t>ponto por mês de co-ordenação</t>
  </si>
  <si>
    <t xml:space="preserve">c) vice-coordenador(a) de núcleo docente, no âmbito do Órgão de Gestão do Planejamento Acadêmico da Unidade; </t>
  </si>
  <si>
    <t>ponto por mês de vice-coordena-ção</t>
  </si>
  <si>
    <t>k) representação em conselhos de Órgãos do MEC, do MinC, do MCTI e  e demais órgãos federais;</t>
  </si>
  <si>
    <t>Uso para atividades realizadas a partir de 01/11/2025, de acordo com a Resolução CGAG/CONSUNI/UFOB nº 024/2025.</t>
  </si>
  <si>
    <t>Uso para atividades realizadas entre 01/09/2023 e 31/10/2025, de acordo com a Resolução CGAG/CONSUNI/UFOB nº 004/2021, atualizada pela Resolução CGAG/CONSUNI/UFOB nº 017/2023.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</si>
</sst>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00"/>
    <numFmt numFmtId="165" formatCode="0.0%"/>
    <numFmt numFmtId="166" formatCode="0.000%"/>
    <numFmt numFmtId="167" formatCode="_-* #,##0.000_-;\-* #,##0.000_-;_-* &quot;-&quot;??_-;_-@_-"/>
    <numFmt numFmtId="168" formatCode="dd/mm/yy;@"/>
    <numFmt numFmtId="169" formatCode="0.0"/>
    <numFmt numFmtId="170" formatCode="#,##0.00_ ;\-#,##0.00\ "/>
  </numFmts>
  <fonts count="23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2"/>
      <color theme="4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Calibri"/>
      <family val="2"/>
    </font>
    <font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sz val="12"/>
      <color rgb="FFFFC000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name val="Aptos Narrow"/>
      <family val="2"/>
      <scheme val="minor"/>
    </font>
    <font>
      <sz val="12"/>
      <color theme="7"/>
      <name val="Aptos Narrow"/>
      <family val="2"/>
      <scheme val="minor"/>
    </font>
    <font>
      <sz val="12"/>
      <color theme="6"/>
      <name val="Aptos Narrow"/>
      <family val="2"/>
      <scheme val="minor"/>
    </font>
    <font>
      <sz val="12"/>
      <color theme="9"/>
      <name val="Aptos Narrow"/>
      <family val="2"/>
      <scheme val="minor"/>
    </font>
    <font>
      <sz val="12"/>
      <color theme="8" tint="0.59999389629810485"/>
      <name val="Aptos Narrow"/>
      <family val="2"/>
      <scheme val="minor"/>
    </font>
    <font>
      <sz val="12"/>
      <color theme="5" tint="0.59999389629810485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374">
    <xf numFmtId="0" fontId="0" fillId="0" borderId="0" xfId="0"/>
    <xf numFmtId="0" fontId="2" fillId="0" borderId="0" xfId="0" applyFont="1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14" fontId="0" fillId="0" borderId="0" xfId="0" applyNumberFormat="1"/>
    <xf numFmtId="14" fontId="2" fillId="0" borderId="0" xfId="0" applyNumberFormat="1" applyFont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7" xfId="0" applyFont="1" applyFill="1" applyBorder="1"/>
    <xf numFmtId="0" fontId="2" fillId="2" borderId="8" xfId="0" applyFont="1" applyFill="1" applyBorder="1"/>
    <xf numFmtId="0" fontId="1" fillId="2" borderId="4" xfId="0" applyFont="1" applyFill="1" applyBorder="1"/>
    <xf numFmtId="0" fontId="2" fillId="2" borderId="0" xfId="0" applyFont="1" applyFill="1" applyAlignment="1">
      <alignment horizontal="left"/>
    </xf>
    <xf numFmtId="14" fontId="2" fillId="2" borderId="7" xfId="0" applyNumberFormat="1" applyFont="1" applyFill="1" applyBorder="1"/>
    <xf numFmtId="0" fontId="0" fillId="0" borderId="0" xfId="0" applyAlignment="1">
      <alignment horizontal="center"/>
    </xf>
    <xf numFmtId="0" fontId="11" fillId="6" borderId="9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164" fontId="0" fillId="5" borderId="10" xfId="0" applyNumberFormat="1" applyFill="1" applyBorder="1" applyAlignment="1">
      <alignment horizontal="right" vertical="top" wrapText="1"/>
    </xf>
    <xf numFmtId="0" fontId="0" fillId="5" borderId="11" xfId="0" applyFill="1" applyBorder="1" applyAlignment="1">
      <alignment horizontal="left" vertical="top" wrapText="1"/>
    </xf>
    <xf numFmtId="164" fontId="0" fillId="6" borderId="10" xfId="0" applyNumberFormat="1" applyFill="1" applyBorder="1" applyAlignment="1">
      <alignment horizontal="right" vertical="top" wrapText="1"/>
    </xf>
    <xf numFmtId="0" fontId="0" fillId="6" borderId="11" xfId="0" applyFill="1" applyBorder="1" applyAlignment="1">
      <alignment horizontal="left" vertical="top" wrapText="1"/>
    </xf>
    <xf numFmtId="2" fontId="0" fillId="5" borderId="10" xfId="0" applyNumberFormat="1" applyFill="1" applyBorder="1" applyAlignment="1">
      <alignment horizontal="right" vertical="top" wrapText="1"/>
    </xf>
    <xf numFmtId="0" fontId="0" fillId="5" borderId="11" xfId="0" applyFill="1" applyBorder="1" applyAlignment="1" applyProtection="1">
      <alignment horizontal="center" vertical="top" wrapText="1"/>
      <protection locked="0"/>
    </xf>
    <xf numFmtId="0" fontId="0" fillId="5" borderId="9" xfId="0" applyFill="1" applyBorder="1" applyAlignment="1" applyProtection="1">
      <alignment horizontal="center" vertical="top" wrapText="1"/>
      <protection locked="0"/>
    </xf>
    <xf numFmtId="0" fontId="0" fillId="6" borderId="11" xfId="0" applyFill="1" applyBorder="1" applyAlignment="1" applyProtection="1">
      <alignment horizontal="center" vertical="top" wrapText="1"/>
      <protection locked="0"/>
    </xf>
    <xf numFmtId="0" fontId="0" fillId="6" borderId="9" xfId="0" applyFill="1" applyBorder="1" applyAlignment="1" applyProtection="1">
      <alignment horizontal="center" vertical="top" wrapText="1"/>
      <protection locked="0"/>
    </xf>
    <xf numFmtId="0" fontId="0" fillId="4" borderId="9" xfId="0" applyFill="1" applyBorder="1" applyAlignment="1" applyProtection="1">
      <alignment horizontal="center" vertical="top" wrapText="1"/>
      <protection locked="0"/>
    </xf>
    <xf numFmtId="0" fontId="0" fillId="3" borderId="9" xfId="0" applyFill="1" applyBorder="1" applyAlignment="1" applyProtection="1">
      <alignment horizontal="center" vertical="top" wrapText="1"/>
      <protection locked="0"/>
    </xf>
    <xf numFmtId="2" fontId="11" fillId="5" borderId="9" xfId="0" applyNumberFormat="1" applyFont="1" applyFill="1" applyBorder="1" applyAlignment="1">
      <alignment horizontal="center" vertical="top" wrapText="1"/>
    </xf>
    <xf numFmtId="2" fontId="11" fillId="4" borderId="9" xfId="0" applyNumberFormat="1" applyFont="1" applyFill="1" applyBorder="1" applyAlignment="1">
      <alignment horizontal="center" vertical="top" wrapText="1"/>
    </xf>
    <xf numFmtId="0" fontId="2" fillId="7" borderId="0" xfId="0" applyFont="1" applyFill="1"/>
    <xf numFmtId="2" fontId="1" fillId="7" borderId="0" xfId="0" applyNumberFormat="1" applyFont="1" applyFill="1" applyAlignment="1">
      <alignment horizontal="center" vertical="center"/>
    </xf>
    <xf numFmtId="0" fontId="2" fillId="7" borderId="0" xfId="0" applyFont="1" applyFill="1" applyAlignment="1">
      <alignment vertical="center"/>
    </xf>
    <xf numFmtId="2" fontId="11" fillId="6" borderId="9" xfId="0" applyNumberFormat="1" applyFont="1" applyFill="1" applyBorder="1" applyAlignment="1">
      <alignment horizontal="center" vertical="top" wrapText="1"/>
    </xf>
    <xf numFmtId="2" fontId="11" fillId="3" borderId="9" xfId="0" applyNumberFormat="1" applyFont="1" applyFill="1" applyBorder="1" applyAlignment="1">
      <alignment horizontal="center" vertical="top" wrapText="1"/>
    </xf>
    <xf numFmtId="165" fontId="0" fillId="5" borderId="10" xfId="1" applyNumberFormat="1" applyFont="1" applyFill="1" applyBorder="1" applyAlignment="1" applyProtection="1">
      <alignment horizontal="right" vertical="top" wrapText="1"/>
    </xf>
    <xf numFmtId="2" fontId="11" fillId="5" borderId="9" xfId="0" quotePrefix="1" applyNumberFormat="1" applyFont="1" applyFill="1" applyBorder="1" applyAlignment="1">
      <alignment horizontal="center" vertical="top" wrapText="1"/>
    </xf>
    <xf numFmtId="0" fontId="0" fillId="3" borderId="9" xfId="0" quotePrefix="1" applyFill="1" applyBorder="1" applyAlignment="1" applyProtection="1">
      <alignment horizontal="center" vertical="top" wrapText="1"/>
      <protection locked="0"/>
    </xf>
    <xf numFmtId="2" fontId="11" fillId="4" borderId="9" xfId="0" quotePrefix="1" applyNumberFormat="1" applyFont="1" applyFill="1" applyBorder="1" applyAlignment="1">
      <alignment horizontal="center" vertical="top" wrapText="1"/>
    </xf>
    <xf numFmtId="164" fontId="0" fillId="6" borderId="9" xfId="0" applyNumberFormat="1" applyFill="1" applyBorder="1" applyAlignment="1" applyProtection="1">
      <alignment horizontal="center" vertical="top" wrapText="1"/>
      <protection locked="0"/>
    </xf>
    <xf numFmtId="164" fontId="0" fillId="5" borderId="9" xfId="0" applyNumberFormat="1" applyFill="1" applyBorder="1" applyAlignment="1" applyProtection="1">
      <alignment horizontal="center" vertical="top" wrapText="1"/>
      <protection locked="0"/>
    </xf>
    <xf numFmtId="0" fontId="11" fillId="5" borderId="11" xfId="0" quotePrefix="1" applyFont="1" applyFill="1" applyBorder="1" applyAlignment="1">
      <alignment horizontal="center" vertical="top" wrapText="1"/>
    </xf>
    <xf numFmtId="0" fontId="11" fillId="5" borderId="9" xfId="0" quotePrefix="1" applyFont="1" applyFill="1" applyBorder="1" applyAlignment="1">
      <alignment horizontal="center" vertical="top" wrapText="1"/>
    </xf>
    <xf numFmtId="0" fontId="11" fillId="4" borderId="9" xfId="0" quotePrefix="1" applyFont="1" applyFill="1" applyBorder="1" applyAlignment="1">
      <alignment horizontal="center" vertical="top" wrapText="1"/>
    </xf>
    <xf numFmtId="2" fontId="1" fillId="8" borderId="0" xfId="0" applyNumberFormat="1" applyFont="1" applyFill="1" applyAlignment="1">
      <alignment horizontal="center" vertical="center"/>
    </xf>
    <xf numFmtId="0" fontId="2" fillId="8" borderId="0" xfId="0" applyFont="1" applyFill="1" applyAlignment="1">
      <alignment vertical="center"/>
    </xf>
    <xf numFmtId="0" fontId="2" fillId="8" borderId="0" xfId="0" applyFont="1" applyFill="1"/>
    <xf numFmtId="0" fontId="2" fillId="2" borderId="0" xfId="0" applyFont="1" applyFill="1" applyAlignment="1">
      <alignment horizontal="center"/>
    </xf>
    <xf numFmtId="0" fontId="12" fillId="2" borderId="0" xfId="0" applyFont="1" applyFill="1"/>
    <xf numFmtId="0" fontId="3" fillId="2" borderId="0" xfId="0" applyFont="1" applyFill="1" applyAlignment="1">
      <alignment horizontal="center" wrapText="1"/>
    </xf>
    <xf numFmtId="166" fontId="0" fillId="5" borderId="10" xfId="1" applyNumberFormat="1" applyFont="1" applyFill="1" applyBorder="1" applyAlignment="1">
      <alignment horizontal="right" vertical="top" wrapText="1"/>
    </xf>
    <xf numFmtId="166" fontId="0" fillId="6" borderId="10" xfId="1" applyNumberFormat="1" applyFont="1" applyFill="1" applyBorder="1" applyAlignment="1">
      <alignment horizontal="right" vertical="top" wrapText="1"/>
    </xf>
    <xf numFmtId="0" fontId="0" fillId="5" borderId="11" xfId="0" quotePrefix="1" applyFill="1" applyBorder="1" applyAlignment="1">
      <alignment horizontal="center" vertical="top" wrapText="1"/>
    </xf>
    <xf numFmtId="0" fontId="0" fillId="5" borderId="9" xfId="0" quotePrefix="1" applyFill="1" applyBorder="1" applyAlignment="1">
      <alignment horizontal="center" vertical="top" wrapText="1"/>
    </xf>
    <xf numFmtId="0" fontId="0" fillId="4" borderId="9" xfId="0" quotePrefix="1" applyFill="1" applyBorder="1" applyAlignment="1">
      <alignment horizontal="center" vertical="top" wrapText="1"/>
    </xf>
    <xf numFmtId="2" fontId="0" fillId="5" borderId="9" xfId="0" quotePrefix="1" applyNumberFormat="1" applyFill="1" applyBorder="1" applyAlignment="1">
      <alignment horizontal="center" vertical="top" wrapText="1"/>
    </xf>
    <xf numFmtId="0" fontId="0" fillId="6" borderId="11" xfId="0" applyFill="1" applyBorder="1" applyAlignment="1">
      <alignment horizontal="center" vertical="top" wrapText="1"/>
    </xf>
    <xf numFmtId="0" fontId="0" fillId="6" borderId="9" xfId="0" quotePrefix="1" applyFill="1" applyBorder="1" applyAlignment="1">
      <alignment horizontal="center" vertical="top" wrapText="1"/>
    </xf>
    <xf numFmtId="2" fontId="11" fillId="6" borderId="9" xfId="0" quotePrefix="1" applyNumberFormat="1" applyFont="1" applyFill="1" applyBorder="1" applyAlignment="1">
      <alignment horizontal="center" vertical="top" wrapText="1"/>
    </xf>
    <xf numFmtId="0" fontId="0" fillId="3" borderId="9" xfId="0" quotePrefix="1" applyFill="1" applyBorder="1" applyAlignment="1">
      <alignment horizontal="center" vertical="top" wrapText="1"/>
    </xf>
    <xf numFmtId="2" fontId="11" fillId="3" borderId="9" xfId="0" quotePrefix="1" applyNumberFormat="1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1" xfId="0" applyFont="1" applyFill="1" applyBorder="1"/>
    <xf numFmtId="0" fontId="1" fillId="2" borderId="2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4" fontId="2" fillId="2" borderId="2" xfId="0" applyNumberFormat="1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/>
    <xf numFmtId="0" fontId="11" fillId="5" borderId="9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3" fillId="0" borderId="0" xfId="0" applyFont="1"/>
    <xf numFmtId="0" fontId="3" fillId="7" borderId="0" xfId="0" applyFont="1" applyFill="1"/>
    <xf numFmtId="0" fontId="13" fillId="7" borderId="0" xfId="0" applyFont="1" applyFill="1"/>
    <xf numFmtId="0" fontId="3" fillId="2" borderId="0" xfId="0" applyFont="1" applyFill="1" applyAlignment="1">
      <alignment horizontal="left"/>
    </xf>
    <xf numFmtId="2" fontId="3" fillId="2" borderId="0" xfId="0" applyNumberFormat="1" applyFont="1" applyFill="1" applyAlignment="1">
      <alignment horizontal="center" vertical="center"/>
    </xf>
    <xf numFmtId="0" fontId="2" fillId="9" borderId="0" xfId="0" applyFont="1" applyFill="1"/>
    <xf numFmtId="2" fontId="1" fillId="9" borderId="0" xfId="0" applyNumberFormat="1" applyFont="1" applyFill="1" applyAlignment="1">
      <alignment horizontal="center" vertical="center"/>
    </xf>
    <xf numFmtId="0" fontId="2" fillId="9" borderId="0" xfId="0" applyFont="1" applyFill="1" applyAlignment="1">
      <alignment vertical="center"/>
    </xf>
    <xf numFmtId="2" fontId="1" fillId="10" borderId="0" xfId="0" applyNumberFormat="1" applyFont="1" applyFill="1" applyAlignment="1">
      <alignment horizontal="center" vertical="center"/>
    </xf>
    <xf numFmtId="0" fontId="2" fillId="10" borderId="0" xfId="0" applyFont="1" applyFill="1" applyAlignment="1">
      <alignment vertical="center"/>
    </xf>
    <xf numFmtId="0" fontId="2" fillId="10" borderId="0" xfId="0" applyFont="1" applyFill="1"/>
    <xf numFmtId="167" fontId="0" fillId="6" borderId="10" xfId="2" applyNumberFormat="1" applyFont="1" applyFill="1" applyBorder="1" applyAlignment="1">
      <alignment horizontal="right" vertical="top" wrapText="1"/>
    </xf>
    <xf numFmtId="167" fontId="0" fillId="5" borderId="10" xfId="2" applyNumberFormat="1" applyFont="1" applyFill="1" applyBorder="1" applyAlignment="1">
      <alignment horizontal="right" vertical="top" wrapText="1"/>
    </xf>
    <xf numFmtId="0" fontId="1" fillId="2" borderId="7" xfId="0" applyFont="1" applyFill="1" applyBorder="1" applyAlignment="1">
      <alignment horizontal="left"/>
    </xf>
    <xf numFmtId="0" fontId="0" fillId="5" borderId="9" xfId="0" applyFill="1" applyBorder="1" applyAlignment="1">
      <alignment horizontal="center" vertical="top" wrapText="1"/>
    </xf>
    <xf numFmtId="0" fontId="0" fillId="6" borderId="9" xfId="0" applyFill="1" applyBorder="1" applyAlignment="1">
      <alignment horizontal="center" vertical="top" wrapText="1"/>
    </xf>
    <xf numFmtId="0" fontId="0" fillId="5" borderId="11" xfId="0" applyFill="1" applyBorder="1" applyAlignment="1">
      <alignment horizontal="center" vertical="top" wrapText="1"/>
    </xf>
    <xf numFmtId="0" fontId="5" fillId="0" borderId="0" xfId="0" applyFont="1"/>
    <xf numFmtId="0" fontId="6" fillId="0" borderId="0" xfId="0" applyFont="1"/>
    <xf numFmtId="0" fontId="2" fillId="0" borderId="0" xfId="0" quotePrefix="1" applyFont="1"/>
    <xf numFmtId="0" fontId="1" fillId="2" borderId="0" xfId="0" applyFont="1" applyFill="1" applyAlignment="1">
      <alignment horizontal="left"/>
    </xf>
    <xf numFmtId="0" fontId="1" fillId="7" borderId="0" xfId="0" applyFont="1" applyFill="1" applyAlignment="1">
      <alignment horizontal="left"/>
    </xf>
    <xf numFmtId="0" fontId="1" fillId="2" borderId="5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168" fontId="1" fillId="2" borderId="7" xfId="0" applyNumberFormat="1" applyFont="1" applyFill="1" applyBorder="1" applyAlignment="1">
      <alignment horizontal="left"/>
    </xf>
    <xf numFmtId="168" fontId="1" fillId="8" borderId="7" xfId="0" applyNumberFormat="1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2" fillId="8" borderId="7" xfId="0" applyFont="1" applyFill="1" applyBorder="1"/>
    <xf numFmtId="168" fontId="1" fillId="10" borderId="7" xfId="0" applyNumberFormat="1" applyFont="1" applyFill="1" applyBorder="1" applyAlignment="1">
      <alignment horizontal="center"/>
    </xf>
    <xf numFmtId="0" fontId="1" fillId="10" borderId="7" xfId="0" applyFont="1" applyFill="1" applyBorder="1" applyAlignment="1">
      <alignment horizontal="center"/>
    </xf>
    <xf numFmtId="0" fontId="2" fillId="10" borderId="7" xfId="0" applyFont="1" applyFill="1" applyBorder="1"/>
    <xf numFmtId="0" fontId="1" fillId="10" borderId="16" xfId="0" applyFont="1" applyFill="1" applyBorder="1"/>
    <xf numFmtId="0" fontId="2" fillId="10" borderId="17" xfId="0" applyFont="1" applyFill="1" applyBorder="1"/>
    <xf numFmtId="0" fontId="2" fillId="10" borderId="18" xfId="0" applyFont="1" applyFill="1" applyBorder="1"/>
    <xf numFmtId="0" fontId="1" fillId="10" borderId="17" xfId="0" applyFont="1" applyFill="1" applyBorder="1"/>
    <xf numFmtId="0" fontId="1" fillId="9" borderId="16" xfId="0" applyFont="1" applyFill="1" applyBorder="1"/>
    <xf numFmtId="0" fontId="2" fillId="9" borderId="17" xfId="0" applyFont="1" applyFill="1" applyBorder="1"/>
    <xf numFmtId="0" fontId="2" fillId="9" borderId="18" xfId="0" applyFont="1" applyFill="1" applyBorder="1"/>
    <xf numFmtId="0" fontId="2" fillId="9" borderId="7" xfId="0" applyFont="1" applyFill="1" applyBorder="1"/>
    <xf numFmtId="0" fontId="1" fillId="9" borderId="7" xfId="0" applyFont="1" applyFill="1" applyBorder="1" applyAlignment="1">
      <alignment horizontal="center"/>
    </xf>
    <xf numFmtId="0" fontId="1" fillId="8" borderId="16" xfId="0" applyFont="1" applyFill="1" applyBorder="1"/>
    <xf numFmtId="0" fontId="2" fillId="8" borderId="17" xfId="0" applyFont="1" applyFill="1" applyBorder="1"/>
    <xf numFmtId="0" fontId="2" fillId="8" borderId="18" xfId="0" applyFont="1" applyFill="1" applyBorder="1"/>
    <xf numFmtId="164" fontId="1" fillId="8" borderId="17" xfId="0" applyNumberFormat="1" applyFont="1" applyFill="1" applyBorder="1" applyAlignment="1">
      <alignment horizontal="center"/>
    </xf>
    <xf numFmtId="164" fontId="1" fillId="10" borderId="17" xfId="0" applyNumberFormat="1" applyFont="1" applyFill="1" applyBorder="1" applyAlignment="1">
      <alignment horizontal="center"/>
    </xf>
    <xf numFmtId="0" fontId="1" fillId="8" borderId="17" xfId="0" applyFont="1" applyFill="1" applyBorder="1"/>
    <xf numFmtId="0" fontId="1" fillId="9" borderId="17" xfId="0" applyFont="1" applyFill="1" applyBorder="1"/>
    <xf numFmtId="164" fontId="1" fillId="9" borderId="17" xfId="0" applyNumberFormat="1" applyFont="1" applyFill="1" applyBorder="1" applyAlignment="1">
      <alignment horizontal="center"/>
    </xf>
    <xf numFmtId="168" fontId="1" fillId="9" borderId="7" xfId="0" applyNumberFormat="1" applyFont="1" applyFill="1" applyBorder="1" applyAlignment="1">
      <alignment horizontal="center"/>
    </xf>
    <xf numFmtId="168" fontId="1" fillId="9" borderId="7" xfId="0" applyNumberFormat="1" applyFont="1" applyFill="1" applyBorder="1" applyAlignment="1">
      <alignment horizontal="left"/>
    </xf>
    <xf numFmtId="168" fontId="1" fillId="2" borderId="0" xfId="0" applyNumberFormat="1" applyFont="1" applyFill="1"/>
    <xf numFmtId="168" fontId="1" fillId="2" borderId="0" xfId="0" applyNumberFormat="1" applyFont="1" applyFill="1" applyAlignment="1">
      <alignment horizontal="left"/>
    </xf>
    <xf numFmtId="14" fontId="2" fillId="2" borderId="0" xfId="0" applyNumberFormat="1" applyFont="1" applyFill="1"/>
    <xf numFmtId="0" fontId="2" fillId="7" borderId="0" xfId="0" applyFont="1" applyFill="1" applyAlignment="1">
      <alignment horizontal="left"/>
    </xf>
    <xf numFmtId="14" fontId="2" fillId="7" borderId="0" xfId="0" applyNumberFormat="1" applyFont="1" applyFill="1"/>
    <xf numFmtId="0" fontId="2" fillId="7" borderId="0" xfId="0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169" fontId="1" fillId="9" borderId="17" xfId="0" applyNumberFormat="1" applyFont="1" applyFill="1" applyBorder="1" applyAlignment="1">
      <alignment horizontal="center"/>
    </xf>
    <xf numFmtId="169" fontId="1" fillId="8" borderId="17" xfId="0" applyNumberFormat="1" applyFont="1" applyFill="1" applyBorder="1" applyAlignment="1">
      <alignment horizontal="center"/>
    </xf>
    <xf numFmtId="169" fontId="1" fillId="10" borderId="17" xfId="0" applyNumberFormat="1" applyFont="1" applyFill="1" applyBorder="1" applyAlignment="1">
      <alignment horizontal="center"/>
    </xf>
    <xf numFmtId="169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168" fontId="4" fillId="0" borderId="0" xfId="0" applyNumberFormat="1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2" fontId="3" fillId="0" borderId="0" xfId="0" applyNumberFormat="1" applyFont="1" applyAlignment="1">
      <alignment horizontal="center" vertical="center"/>
    </xf>
    <xf numFmtId="0" fontId="1" fillId="0" borderId="0" xfId="0" applyFont="1"/>
    <xf numFmtId="2" fontId="3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Protection="1">
      <protection hidden="1"/>
    </xf>
    <xf numFmtId="0" fontId="4" fillId="2" borderId="4" xfId="0" applyFont="1" applyFill="1" applyBorder="1" applyAlignment="1">
      <alignment horizontal="left"/>
    </xf>
    <xf numFmtId="0" fontId="2" fillId="2" borderId="0" xfId="0" quotePrefix="1" applyFont="1" applyFill="1"/>
    <xf numFmtId="14" fontId="1" fillId="2" borderId="0" xfId="0" applyNumberFormat="1" applyFont="1" applyFill="1" applyAlignment="1">
      <alignment horizontal="left"/>
    </xf>
    <xf numFmtId="0" fontId="1" fillId="2" borderId="5" xfId="0" applyFont="1" applyFill="1" applyBorder="1"/>
    <xf numFmtId="0" fontId="2" fillId="2" borderId="4" xfId="0" applyFont="1" applyFill="1" applyBorder="1"/>
    <xf numFmtId="0" fontId="2" fillId="2" borderId="4" xfId="0" quotePrefix="1" applyFont="1" applyFill="1" applyBorder="1" applyAlignment="1">
      <alignment horizontal="left"/>
    </xf>
    <xf numFmtId="14" fontId="1" fillId="2" borderId="0" xfId="0" applyNumberFormat="1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2" fillId="2" borderId="6" xfId="0" quotePrefix="1" applyFont="1" applyFill="1" applyBorder="1"/>
    <xf numFmtId="0" fontId="9" fillId="2" borderId="4" xfId="0" applyFont="1" applyFill="1" applyBorder="1"/>
    <xf numFmtId="0" fontId="2" fillId="0" borderId="4" xfId="0" applyFont="1" applyBorder="1"/>
    <xf numFmtId="0" fontId="2" fillId="2" borderId="6" xfId="0" applyFont="1" applyFill="1" applyBorder="1"/>
    <xf numFmtId="0" fontId="13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vertical="top" wrapText="1"/>
    </xf>
    <xf numFmtId="0" fontId="17" fillId="2" borderId="7" xfId="0" applyFont="1" applyFill="1" applyBorder="1"/>
    <xf numFmtId="0" fontId="20" fillId="2" borderId="7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>
      <alignment vertical="center" wrapText="1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2" fontId="2" fillId="2" borderId="2" xfId="0" applyNumberFormat="1" applyFont="1" applyFill="1" applyBorder="1" applyAlignment="1">
      <alignment horizontal="center"/>
    </xf>
    <xf numFmtId="170" fontId="2" fillId="2" borderId="0" xfId="2" applyNumberFormat="1" applyFont="1" applyFill="1" applyAlignment="1">
      <alignment horizontal="center"/>
    </xf>
    <xf numFmtId="169" fontId="1" fillId="2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4" fillId="0" borderId="0" xfId="0" applyFont="1" applyAlignment="1" applyProtection="1">
      <alignment horizontal="center" vertical="center"/>
      <protection hidden="1"/>
    </xf>
    <xf numFmtId="168" fontId="4" fillId="0" borderId="0" xfId="0" applyNumberFormat="1" applyFont="1" applyAlignment="1" applyProtection="1">
      <alignment vertical="center"/>
      <protection hidden="1"/>
    </xf>
    <xf numFmtId="0" fontId="2" fillId="2" borderId="2" xfId="0" applyFont="1" applyFill="1" applyBorder="1" applyProtection="1">
      <protection hidden="1"/>
    </xf>
    <xf numFmtId="0" fontId="2" fillId="2" borderId="0" xfId="0" applyFont="1" applyFill="1" applyProtection="1">
      <protection hidden="1"/>
    </xf>
    <xf numFmtId="0" fontId="2" fillId="10" borderId="7" xfId="0" applyFont="1" applyFill="1" applyBorder="1" applyProtection="1">
      <protection hidden="1"/>
    </xf>
    <xf numFmtId="0" fontId="2" fillId="8" borderId="7" xfId="0" applyFont="1" applyFill="1" applyBorder="1" applyProtection="1">
      <protection hidden="1"/>
    </xf>
    <xf numFmtId="0" fontId="2" fillId="9" borderId="7" xfId="0" applyFont="1" applyFill="1" applyBorder="1" applyProtection="1">
      <protection hidden="1"/>
    </xf>
    <xf numFmtId="0" fontId="16" fillId="2" borderId="3" xfId="0" applyFont="1" applyFill="1" applyBorder="1" applyAlignment="1" applyProtection="1">
      <alignment horizontal="center"/>
      <protection hidden="1"/>
    </xf>
    <xf numFmtId="0" fontId="16" fillId="2" borderId="5" xfId="0" applyFont="1" applyFill="1" applyBorder="1" applyAlignment="1" applyProtection="1">
      <alignment horizontal="center"/>
      <protection hidden="1"/>
    </xf>
    <xf numFmtId="168" fontId="21" fillId="9" borderId="7" xfId="0" applyNumberFormat="1" applyFont="1" applyFill="1" applyBorder="1" applyAlignment="1" applyProtection="1">
      <alignment horizontal="center"/>
      <protection hidden="1"/>
    </xf>
    <xf numFmtId="0" fontId="21" fillId="9" borderId="8" xfId="0" applyFont="1" applyFill="1" applyBorder="1" applyAlignment="1" applyProtection="1">
      <alignment horizontal="center"/>
      <protection hidden="1"/>
    </xf>
    <xf numFmtId="168" fontId="22" fillId="8" borderId="7" xfId="0" applyNumberFormat="1" applyFont="1" applyFill="1" applyBorder="1" applyAlignment="1" applyProtection="1">
      <alignment horizontal="center"/>
      <protection hidden="1"/>
    </xf>
    <xf numFmtId="0" fontId="22" fillId="8" borderId="8" xfId="0" applyFont="1" applyFill="1" applyBorder="1" applyAlignment="1" applyProtection="1">
      <alignment horizontal="center"/>
      <protection hidden="1"/>
    </xf>
    <xf numFmtId="168" fontId="15" fillId="10" borderId="7" xfId="0" applyNumberFormat="1" applyFont="1" applyFill="1" applyBorder="1" applyAlignment="1" applyProtection="1">
      <alignment horizontal="center"/>
      <protection hidden="1"/>
    </xf>
    <xf numFmtId="0" fontId="15" fillId="10" borderId="8" xfId="0" applyFont="1" applyFill="1" applyBorder="1" applyAlignment="1" applyProtection="1">
      <alignment horizontal="center"/>
      <protection hidden="1"/>
    </xf>
    <xf numFmtId="0" fontId="2" fillId="2" borderId="0" xfId="0" applyFont="1" applyFill="1" applyAlignment="1">
      <alignment horizontal="right"/>
    </xf>
    <xf numFmtId="0" fontId="8" fillId="2" borderId="5" xfId="0" applyFont="1" applyFill="1" applyBorder="1" applyProtection="1">
      <protection locked="0"/>
    </xf>
    <xf numFmtId="168" fontId="1" fillId="2" borderId="0" xfId="0" applyNumberFormat="1" applyFont="1" applyFill="1" applyAlignment="1">
      <alignment horizontal="right"/>
    </xf>
    <xf numFmtId="0" fontId="8" fillId="2" borderId="8" xfId="0" applyFont="1" applyFill="1" applyBorder="1"/>
    <xf numFmtId="0" fontId="20" fillId="2" borderId="5" xfId="0" applyFont="1" applyFill="1" applyBorder="1" applyAlignment="1" applyProtection="1">
      <alignment horizontal="left"/>
      <protection locked="0"/>
    </xf>
    <xf numFmtId="0" fontId="2" fillId="2" borderId="0" xfId="0" applyFont="1" applyFill="1" applyAlignment="1">
      <alignment horizontal="left" vertical="top" wrapText="1"/>
    </xf>
    <xf numFmtId="0" fontId="19" fillId="2" borderId="0" xfId="0" applyFont="1" applyFill="1"/>
    <xf numFmtId="0" fontId="3" fillId="2" borderId="0" xfId="0" applyFont="1" applyFill="1"/>
    <xf numFmtId="0" fontId="13" fillId="2" borderId="0" xfId="0" applyFont="1" applyFill="1"/>
    <xf numFmtId="0" fontId="20" fillId="2" borderId="0" xfId="0" applyFont="1" applyFill="1" applyAlignment="1" applyProtection="1">
      <alignment horizontal="left"/>
      <protection locked="0"/>
    </xf>
    <xf numFmtId="0" fontId="0" fillId="2" borderId="0" xfId="0" applyFill="1" applyAlignment="1">
      <alignment horizontal="left"/>
    </xf>
    <xf numFmtId="14" fontId="1" fillId="2" borderId="7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distributed"/>
    </xf>
    <xf numFmtId="0" fontId="2" fillId="2" borderId="7" xfId="0" applyFont="1" applyFill="1" applyBorder="1" applyAlignment="1">
      <alignment horizontal="distributed"/>
    </xf>
    <xf numFmtId="14" fontId="18" fillId="2" borderId="0" xfId="0" applyNumberFormat="1" applyFont="1" applyFill="1" applyAlignment="1" applyProtection="1">
      <alignment horizontal="left"/>
      <protection locked="0"/>
    </xf>
    <xf numFmtId="0" fontId="4" fillId="2" borderId="0" xfId="0" applyFont="1" applyFill="1" applyAlignment="1">
      <alignment horizontal="left"/>
    </xf>
    <xf numFmtId="0" fontId="4" fillId="2" borderId="5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8" fillId="2" borderId="0" xfId="0" applyFont="1" applyFill="1" applyAlignment="1" applyProtection="1">
      <alignment horizontal="left"/>
      <protection locked="0"/>
    </xf>
    <xf numFmtId="0" fontId="18" fillId="2" borderId="5" xfId="0" applyFont="1" applyFill="1" applyBorder="1" applyAlignment="1" applyProtection="1">
      <alignment horizontal="left"/>
      <protection locked="0"/>
    </xf>
    <xf numFmtId="0" fontId="18" fillId="2" borderId="4" xfId="0" applyFont="1" applyFill="1" applyBorder="1" applyAlignment="1">
      <alignment horizontal="center"/>
    </xf>
    <xf numFmtId="0" fontId="18" fillId="2" borderId="0" xfId="0" applyFont="1" applyFill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left"/>
    </xf>
    <xf numFmtId="14" fontId="18" fillId="2" borderId="7" xfId="0" applyNumberFormat="1" applyFont="1" applyFill="1" applyBorder="1" applyAlignment="1" applyProtection="1">
      <alignment horizontal="left"/>
      <protection locked="0"/>
    </xf>
    <xf numFmtId="14" fontId="18" fillId="2" borderId="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left"/>
    </xf>
    <xf numFmtId="0" fontId="17" fillId="2" borderId="0" xfId="0" applyFont="1" applyFill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5" xfId="0" applyFont="1" applyFill="1" applyBorder="1" applyAlignment="1">
      <alignment horizontal="center"/>
    </xf>
    <xf numFmtId="0" fontId="20" fillId="2" borderId="0" xfId="0" applyFont="1" applyFill="1" applyProtection="1">
      <protection locked="0"/>
    </xf>
    <xf numFmtId="0" fontId="1" fillId="2" borderId="6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14" fontId="2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1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4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7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3" fillId="10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left"/>
    </xf>
    <xf numFmtId="0" fontId="1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1" fillId="7" borderId="13" xfId="0" applyFont="1" applyFill="1" applyBorder="1" applyAlignment="1">
      <alignment horizontal="left" vertical="center" wrapText="1"/>
    </xf>
    <xf numFmtId="0" fontId="11" fillId="6" borderId="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left" vertical="center" wrapText="1"/>
    </xf>
    <xf numFmtId="0" fontId="0" fillId="5" borderId="9" xfId="0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0" fillId="5" borderId="9" xfId="0" applyFill="1" applyBorder="1" applyAlignment="1" applyProtection="1">
      <alignment horizontal="left" vertical="top" wrapText="1"/>
      <protection locked="0"/>
    </xf>
    <xf numFmtId="0" fontId="0" fillId="4" borderId="9" xfId="0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distributed"/>
    </xf>
    <xf numFmtId="0" fontId="2" fillId="2" borderId="0" xfId="0" applyFont="1" applyFill="1" applyAlignment="1">
      <alignment horizontal="distributed"/>
    </xf>
    <xf numFmtId="0" fontId="1" fillId="10" borderId="6" xfId="0" applyFont="1" applyFill="1" applyBorder="1" applyAlignment="1">
      <alignment horizontal="fill"/>
    </xf>
    <xf numFmtId="0" fontId="1" fillId="10" borderId="7" xfId="0" applyFont="1" applyFill="1" applyBorder="1" applyAlignment="1">
      <alignment horizontal="fill"/>
    </xf>
    <xf numFmtId="0" fontId="1" fillId="7" borderId="13" xfId="0" applyFont="1" applyFill="1" applyBorder="1" applyAlignment="1">
      <alignment horizontal="left"/>
    </xf>
    <xf numFmtId="0" fontId="2" fillId="2" borderId="9" xfId="0" applyFont="1" applyFill="1" applyBorder="1" applyAlignment="1" applyProtection="1">
      <alignment horizontal="left" vertical="top" wrapText="1"/>
      <protection locked="0"/>
    </xf>
    <xf numFmtId="0" fontId="1" fillId="7" borderId="14" xfId="0" applyFont="1" applyFill="1" applyBorder="1" applyAlignment="1">
      <alignment horizontal="left" vertical="center"/>
    </xf>
    <xf numFmtId="0" fontId="2" fillId="7" borderId="14" xfId="0" applyFont="1" applyFill="1" applyBorder="1" applyAlignment="1">
      <alignment horizontal="right" vertical="center"/>
    </xf>
    <xf numFmtId="0" fontId="1" fillId="10" borderId="13" xfId="0" applyFont="1" applyFill="1" applyBorder="1" applyAlignment="1">
      <alignment horizontal="left" vertical="center" wrapText="1"/>
    </xf>
    <xf numFmtId="0" fontId="0" fillId="6" borderId="9" xfId="0" applyFill="1" applyBorder="1" applyAlignment="1">
      <alignment horizontal="left" vertical="center" wrapText="1"/>
    </xf>
    <xf numFmtId="0" fontId="0" fillId="6" borderId="10" xfId="0" applyFill="1" applyBorder="1" applyAlignment="1">
      <alignment horizontal="left" vertical="center" wrapText="1"/>
    </xf>
    <xf numFmtId="0" fontId="0" fillId="6" borderId="9" xfId="0" applyFill="1" applyBorder="1" applyAlignment="1" applyProtection="1">
      <alignment horizontal="left" vertical="top" wrapText="1"/>
      <protection locked="0"/>
    </xf>
    <xf numFmtId="0" fontId="0" fillId="3" borderId="9" xfId="0" applyFill="1" applyBorder="1" applyAlignment="1" applyProtection="1">
      <alignment horizontal="left" vertical="top" wrapText="1"/>
      <protection locked="0"/>
    </xf>
    <xf numFmtId="0" fontId="0" fillId="5" borderId="11" xfId="0" applyFill="1" applyBorder="1" applyAlignment="1">
      <alignment horizontal="left" vertical="center" wrapText="1"/>
    </xf>
    <xf numFmtId="0" fontId="0" fillId="6" borderId="11" xfId="0" applyFill="1" applyBorder="1" applyAlignment="1">
      <alignment horizontal="left" vertical="center" wrapText="1"/>
    </xf>
    <xf numFmtId="0" fontId="11" fillId="5" borderId="9" xfId="0" applyFont="1" applyFill="1" applyBorder="1" applyAlignment="1">
      <alignment horizontal="left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left" vertical="center" wrapText="1"/>
    </xf>
    <xf numFmtId="0" fontId="1" fillId="10" borderId="14" xfId="0" applyFont="1" applyFill="1" applyBorder="1" applyAlignment="1">
      <alignment horizontal="left" vertical="center"/>
    </xf>
    <xf numFmtId="0" fontId="2" fillId="10" borderId="14" xfId="0" applyFont="1" applyFill="1" applyBorder="1" applyAlignment="1">
      <alignment horizontal="right" vertical="center"/>
    </xf>
    <xf numFmtId="0" fontId="2" fillId="5" borderId="0" xfId="0" applyFont="1" applyFill="1" applyAlignment="1">
      <alignment horizontal="left" wrapText="1"/>
    </xf>
    <xf numFmtId="2" fontId="2" fillId="5" borderId="0" xfId="0" applyNumberFormat="1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left" wrapText="1"/>
    </xf>
    <xf numFmtId="2" fontId="2" fillId="6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left"/>
    </xf>
    <xf numFmtId="0" fontId="1" fillId="6" borderId="0" xfId="0" applyFont="1" applyFill="1" applyAlignment="1">
      <alignment horizontal="center"/>
    </xf>
    <xf numFmtId="2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left"/>
    </xf>
    <xf numFmtId="2" fontId="3" fillId="7" borderId="0" xfId="0" applyNumberFormat="1" applyFont="1" applyFill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/>
    </xf>
    <xf numFmtId="164" fontId="0" fillId="5" borderId="10" xfId="0" quotePrefix="1" applyNumberFormat="1" applyFill="1" applyBorder="1" applyAlignment="1">
      <alignment horizontal="center" vertical="top" wrapText="1"/>
    </xf>
    <xf numFmtId="164" fontId="0" fillId="5" borderId="11" xfId="0" applyNumberFormat="1" applyFill="1" applyBorder="1" applyAlignment="1">
      <alignment horizontal="center" vertical="top" wrapText="1"/>
    </xf>
    <xf numFmtId="0" fontId="0" fillId="5" borderId="9" xfId="0" quotePrefix="1" applyFill="1" applyBorder="1" applyAlignment="1">
      <alignment horizontal="center" vertical="top" wrapText="1"/>
    </xf>
    <xf numFmtId="0" fontId="0" fillId="5" borderId="9" xfId="0" applyFill="1" applyBorder="1" applyAlignment="1">
      <alignment horizontal="center" vertical="top" wrapText="1"/>
    </xf>
    <xf numFmtId="0" fontId="0" fillId="4" borderId="9" xfId="0" quotePrefix="1" applyFill="1" applyBorder="1" applyAlignment="1">
      <alignment horizontal="center" vertical="top" wrapText="1"/>
    </xf>
    <xf numFmtId="0" fontId="0" fillId="4" borderId="9" xfId="0" applyFill="1" applyBorder="1" applyAlignment="1">
      <alignment horizontal="center" vertical="top" wrapText="1"/>
    </xf>
    <xf numFmtId="0" fontId="0" fillId="5" borderId="10" xfId="0" applyFill="1" applyBorder="1" applyAlignment="1">
      <alignment horizontal="left" vertical="top" wrapText="1"/>
    </xf>
    <xf numFmtId="0" fontId="0" fillId="5" borderId="11" xfId="0" applyFill="1" applyBorder="1" applyAlignment="1">
      <alignment horizontal="left" vertical="top" wrapText="1"/>
    </xf>
    <xf numFmtId="164" fontId="0" fillId="6" borderId="10" xfId="0" quotePrefix="1" applyNumberFormat="1" applyFill="1" applyBorder="1" applyAlignment="1">
      <alignment horizontal="center" vertical="top" wrapText="1"/>
    </xf>
    <xf numFmtId="164" fontId="0" fillId="6" borderId="11" xfId="0" applyNumberFormat="1" applyFill="1" applyBorder="1" applyAlignment="1">
      <alignment horizontal="center" vertical="top" wrapText="1"/>
    </xf>
    <xf numFmtId="0" fontId="0" fillId="6" borderId="9" xfId="0" quotePrefix="1" applyFill="1" applyBorder="1" applyAlignment="1">
      <alignment horizontal="center" vertical="top" wrapText="1"/>
    </xf>
    <xf numFmtId="0" fontId="0" fillId="6" borderId="9" xfId="0" applyFill="1" applyBorder="1" applyAlignment="1">
      <alignment horizontal="center" vertical="top" wrapText="1"/>
    </xf>
    <xf numFmtId="0" fontId="0" fillId="3" borderId="9" xfId="0" quotePrefix="1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 wrapText="1"/>
    </xf>
    <xf numFmtId="0" fontId="1" fillId="8" borderId="14" xfId="0" applyFont="1" applyFill="1" applyBorder="1" applyAlignment="1">
      <alignment horizontal="left" vertical="center"/>
    </xf>
    <xf numFmtId="0" fontId="2" fillId="8" borderId="14" xfId="0" applyFont="1" applyFill="1" applyBorder="1" applyAlignment="1">
      <alignment horizontal="right" vertical="center"/>
    </xf>
    <xf numFmtId="0" fontId="1" fillId="8" borderId="0" xfId="0" applyFont="1" applyFill="1" applyAlignment="1">
      <alignment horizontal="left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" fillId="8" borderId="13" xfId="0" applyFont="1" applyFill="1" applyBorder="1" applyAlignment="1">
      <alignment horizontal="left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left" vertical="center" wrapText="1"/>
    </xf>
    <xf numFmtId="0" fontId="11" fillId="5" borderId="11" xfId="0" applyFont="1" applyFill="1" applyBorder="1" applyAlignment="1">
      <alignment horizontal="left" vertical="center" wrapText="1"/>
    </xf>
    <xf numFmtId="0" fontId="11" fillId="4" borderId="10" xfId="0" applyFont="1" applyFill="1" applyBorder="1" applyAlignment="1">
      <alignment horizontal="left" vertical="center" wrapText="1"/>
    </xf>
    <xf numFmtId="0" fontId="11" fillId="4" borderId="11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left" vertical="center" wrapText="1"/>
    </xf>
    <xf numFmtId="0" fontId="11" fillId="6" borderId="11" xfId="0" applyFont="1" applyFill="1" applyBorder="1" applyAlignment="1">
      <alignment horizontal="left" vertical="center" wrapText="1"/>
    </xf>
    <xf numFmtId="0" fontId="11" fillId="3" borderId="10" xfId="0" applyFont="1" applyFill="1" applyBorder="1" applyAlignment="1">
      <alignment horizontal="left" vertical="center" wrapText="1"/>
    </xf>
    <xf numFmtId="0" fontId="11" fillId="3" borderId="11" xfId="0" applyFont="1" applyFill="1" applyBorder="1" applyAlignment="1">
      <alignment horizontal="left" vertical="center" wrapText="1"/>
    </xf>
    <xf numFmtId="0" fontId="1" fillId="8" borderId="6" xfId="0" applyFont="1" applyFill="1" applyBorder="1" applyAlignment="1">
      <alignment horizontal="left"/>
    </xf>
    <xf numFmtId="0" fontId="1" fillId="8" borderId="7" xfId="0" applyFont="1" applyFill="1" applyBorder="1" applyAlignment="1">
      <alignment horizontal="left"/>
    </xf>
    <xf numFmtId="0" fontId="3" fillId="8" borderId="0" xfId="0" applyFont="1" applyFill="1" applyAlignment="1">
      <alignment horizontal="center" vertical="center" wrapText="1"/>
    </xf>
    <xf numFmtId="0" fontId="1" fillId="9" borderId="14" xfId="0" applyFont="1" applyFill="1" applyBorder="1" applyAlignment="1">
      <alignment horizontal="left" vertical="center"/>
    </xf>
    <xf numFmtId="0" fontId="2" fillId="9" borderId="14" xfId="0" applyFont="1" applyFill="1" applyBorder="1" applyAlignment="1">
      <alignment horizontal="right" vertical="center"/>
    </xf>
    <xf numFmtId="0" fontId="1" fillId="9" borderId="13" xfId="0" applyFont="1" applyFill="1" applyBorder="1" applyAlignment="1">
      <alignment horizontal="left" vertical="center" wrapText="1"/>
    </xf>
    <xf numFmtId="0" fontId="1" fillId="7" borderId="0" xfId="0" applyFont="1" applyFill="1" applyAlignment="1">
      <alignment horizontal="left" vertical="center" wrapText="1"/>
    </xf>
    <xf numFmtId="0" fontId="0" fillId="5" borderId="10" xfId="0" applyFill="1" applyBorder="1" applyAlignment="1">
      <alignment horizontal="right" vertical="center" wrapText="1"/>
    </xf>
    <xf numFmtId="0" fontId="0" fillId="5" borderId="15" xfId="0" applyFill="1" applyBorder="1" applyAlignment="1">
      <alignment horizontal="right" vertical="center" wrapText="1"/>
    </xf>
    <xf numFmtId="0" fontId="0" fillId="5" borderId="11" xfId="0" applyFill="1" applyBorder="1" applyAlignment="1">
      <alignment horizontal="right" vertical="center" wrapText="1"/>
    </xf>
    <xf numFmtId="0" fontId="0" fillId="6" borderId="10" xfId="0" applyFill="1" applyBorder="1" applyAlignment="1">
      <alignment horizontal="right" vertical="center" wrapText="1"/>
    </xf>
    <xf numFmtId="0" fontId="0" fillId="6" borderId="15" xfId="0" applyFill="1" applyBorder="1" applyAlignment="1">
      <alignment horizontal="right" vertical="center" wrapText="1"/>
    </xf>
    <xf numFmtId="0" fontId="0" fillId="6" borderId="11" xfId="0" applyFill="1" applyBorder="1" applyAlignment="1">
      <alignment horizontal="right" vertical="center" wrapText="1"/>
    </xf>
    <xf numFmtId="0" fontId="11" fillId="5" borderId="9" xfId="0" quotePrefix="1" applyFont="1" applyFill="1" applyBorder="1" applyAlignment="1">
      <alignment horizontal="center" vertical="top" wrapText="1"/>
    </xf>
    <xf numFmtId="0" fontId="11" fillId="5" borderId="9" xfId="0" applyFont="1" applyFill="1" applyBorder="1" applyAlignment="1">
      <alignment horizontal="center" vertical="top" wrapText="1"/>
    </xf>
    <xf numFmtId="0" fontId="11" fillId="4" borderId="9" xfId="0" quotePrefix="1" applyFont="1" applyFill="1" applyBorder="1" applyAlignment="1">
      <alignment horizontal="center" vertical="top" wrapText="1"/>
    </xf>
    <xf numFmtId="0" fontId="11" fillId="4" borderId="9" xfId="0" applyFont="1" applyFill="1" applyBorder="1" applyAlignment="1">
      <alignment horizontal="center" vertical="top" wrapText="1"/>
    </xf>
    <xf numFmtId="0" fontId="1" fillId="9" borderId="6" xfId="0" applyFont="1" applyFill="1" applyBorder="1" applyAlignment="1">
      <alignment horizontal="left"/>
    </xf>
    <xf numFmtId="0" fontId="1" fillId="9" borderId="7" xfId="0" applyFont="1" applyFill="1" applyBorder="1" applyAlignment="1">
      <alignment horizontal="left"/>
    </xf>
    <xf numFmtId="0" fontId="3" fillId="9" borderId="0" xfId="0" applyFont="1" applyFill="1" applyAlignment="1">
      <alignment horizontal="center" vertical="center" wrapText="1"/>
    </xf>
    <xf numFmtId="0" fontId="0" fillId="5" borderId="10" xfId="0" applyFill="1" applyBorder="1" applyAlignment="1" applyProtection="1">
      <alignment horizontal="left" vertical="top" wrapText="1"/>
      <protection locked="0"/>
    </xf>
    <xf numFmtId="0" fontId="0" fillId="5" borderId="11" xfId="0" applyFill="1" applyBorder="1" applyAlignment="1" applyProtection="1">
      <alignment horizontal="left" vertical="top" wrapText="1"/>
      <protection locked="0"/>
    </xf>
    <xf numFmtId="0" fontId="0" fillId="4" borderId="10" xfId="0" applyFill="1" applyBorder="1" applyAlignment="1" applyProtection="1">
      <alignment horizontal="left" vertical="top" wrapText="1"/>
      <protection locked="0"/>
    </xf>
    <xf numFmtId="0" fontId="0" fillId="4" borderId="11" xfId="0" applyFill="1" applyBorder="1" applyAlignment="1" applyProtection="1">
      <alignment horizontal="left" vertical="top" wrapText="1"/>
      <protection locked="0"/>
    </xf>
    <xf numFmtId="0" fontId="1" fillId="7" borderId="7" xfId="0" applyFont="1" applyFill="1" applyBorder="1" applyAlignment="1">
      <alignment horizontal="left"/>
    </xf>
    <xf numFmtId="164" fontId="2" fillId="3" borderId="0" xfId="0" applyNumberFormat="1" applyFont="1" applyFill="1" applyAlignment="1">
      <alignment horizontal="center" vertical="center" wrapText="1"/>
    </xf>
    <xf numFmtId="164" fontId="2" fillId="4" borderId="0" xfId="0" applyNumberFormat="1" applyFont="1" applyFill="1" applyAlignment="1">
      <alignment horizontal="center" vertical="center" wrapText="1"/>
    </xf>
    <xf numFmtId="0" fontId="1" fillId="7" borderId="0" xfId="0" applyFont="1" applyFill="1" applyAlignment="1">
      <alignment horizontal="center"/>
    </xf>
    <xf numFmtId="0" fontId="2" fillId="2" borderId="1" xfId="0" applyFont="1" applyFill="1" applyBorder="1" applyAlignment="1">
      <alignment horizontal="distributed"/>
    </xf>
    <xf numFmtId="0" fontId="2" fillId="2" borderId="2" xfId="0" applyFont="1" applyFill="1" applyBorder="1" applyAlignment="1">
      <alignment horizontal="distributed"/>
    </xf>
    <xf numFmtId="14" fontId="2" fillId="2" borderId="2" xfId="0" applyNumberFormat="1" applyFont="1" applyFill="1" applyBorder="1" applyAlignment="1">
      <alignment horizontal="left"/>
    </xf>
    <xf numFmtId="14" fontId="2" fillId="2" borderId="0" xfId="0" applyNumberFormat="1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13" fillId="2" borderId="1" xfId="0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left" vertical="top" wrapText="1"/>
    </xf>
    <xf numFmtId="0" fontId="13" fillId="2" borderId="3" xfId="0" applyFont="1" applyFill="1" applyBorder="1" applyAlignment="1">
      <alignment horizontal="left" vertical="top" wrapText="1"/>
    </xf>
    <xf numFmtId="0" fontId="13" fillId="2" borderId="4" xfId="0" applyFont="1" applyFill="1" applyBorder="1" applyAlignment="1">
      <alignment horizontal="left" vertical="top" wrapText="1"/>
    </xf>
    <xf numFmtId="0" fontId="13" fillId="2" borderId="0" xfId="0" applyFont="1" applyFill="1" applyAlignment="1">
      <alignment horizontal="left" vertical="top" wrapText="1"/>
    </xf>
    <xf numFmtId="0" fontId="13" fillId="2" borderId="5" xfId="0" applyFont="1" applyFill="1" applyBorder="1" applyAlignment="1">
      <alignment horizontal="left" vertical="top" wrapText="1"/>
    </xf>
    <xf numFmtId="0" fontId="13" fillId="2" borderId="6" xfId="0" applyFont="1" applyFill="1" applyBorder="1" applyAlignment="1">
      <alignment horizontal="left" vertical="top" wrapText="1"/>
    </xf>
    <xf numFmtId="0" fontId="13" fillId="2" borderId="7" xfId="0" applyFont="1" applyFill="1" applyBorder="1" applyAlignment="1">
      <alignment horizontal="left" vertical="top" wrapText="1"/>
    </xf>
    <xf numFmtId="0" fontId="13" fillId="2" borderId="8" xfId="0" applyFont="1" applyFill="1" applyBorder="1" applyAlignment="1">
      <alignment horizontal="left" vertical="top" wrapText="1"/>
    </xf>
    <xf numFmtId="164" fontId="3" fillId="7" borderId="0" xfId="0" applyNumberFormat="1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2" fillId="2" borderId="0" xfId="0" applyFont="1" applyFill="1" applyAlignment="1">
      <alignment horizontal="distributed" vertical="center"/>
    </xf>
    <xf numFmtId="0" fontId="2" fillId="2" borderId="0" xfId="0" applyFont="1" applyFill="1" applyAlignment="1">
      <alignment horizontal="left" vertical="top" wrapText="1"/>
    </xf>
    <xf numFmtId="0" fontId="2" fillId="4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1" fillId="0" borderId="0" xfId="0" applyFont="1" applyAlignment="1">
      <alignment horizontal="left"/>
    </xf>
    <xf numFmtId="0" fontId="2" fillId="2" borderId="0" xfId="0" applyFont="1" applyFill="1" applyAlignment="1">
      <alignment horizontal="distributed" vertical="top" wrapText="1"/>
    </xf>
    <xf numFmtId="0" fontId="1" fillId="2" borderId="0" xfId="0" applyFont="1" applyFill="1" applyAlignment="1">
      <alignment horizontal="left" vertical="top" wrapText="1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8BEF2-393C-4365-A8E1-4A9BF847CB3E}">
  <dimension ref="A1:R110"/>
  <sheetViews>
    <sheetView tabSelected="1" zoomScaleNormal="100" workbookViewId="0"/>
  </sheetViews>
  <sheetFormatPr defaultRowHeight="15.6" x14ac:dyDescent="0.3"/>
  <cols>
    <col min="1" max="1" width="2.109375" style="1" customWidth="1"/>
    <col min="2" max="3" width="8.88671875" style="1"/>
    <col min="4" max="4" width="9.5546875" style="1" customWidth="1"/>
    <col min="5" max="5" width="13.33203125" style="1" customWidth="1"/>
    <col min="6" max="6" width="6" style="1" customWidth="1"/>
    <col min="7" max="7" width="11.77734375" style="1" customWidth="1"/>
    <col min="8" max="8" width="8.77734375" style="1" customWidth="1"/>
    <col min="9" max="9" width="12.5546875" style="1" customWidth="1"/>
    <col min="10" max="10" width="6.33203125" style="1" customWidth="1"/>
    <col min="11" max="11" width="11.77734375" style="1" customWidth="1"/>
    <col min="12" max="12" width="1.77734375" style="1" customWidth="1"/>
    <col min="13" max="13" width="8.88671875" style="1"/>
    <col min="14" max="14" width="13.109375" style="1" bestFit="1" customWidth="1"/>
    <col min="15" max="15" width="15.109375" style="1" customWidth="1"/>
    <col min="16" max="16" width="11.21875" style="1" bestFit="1" customWidth="1"/>
    <col min="17" max="17" width="8.88671875" style="1"/>
    <col min="18" max="18" width="11.21875" style="1" bestFit="1" customWidth="1"/>
    <col min="19" max="16384" width="8.88671875" style="1"/>
  </cols>
  <sheetData>
    <row r="1" spans="1:18" ht="8.4" customHeight="1" thickBot="1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8" ht="18" x14ac:dyDescent="0.35">
      <c r="A2" s="2"/>
      <c r="B2" s="203" t="s">
        <v>369</v>
      </c>
      <c r="C2" s="204"/>
      <c r="D2" s="204"/>
      <c r="E2" s="204"/>
      <c r="F2" s="204"/>
      <c r="G2" s="204"/>
      <c r="H2" s="204"/>
      <c r="I2" s="204"/>
      <c r="J2" s="204"/>
      <c r="K2" s="205"/>
      <c r="L2" s="2"/>
    </row>
    <row r="3" spans="1:18" x14ac:dyDescent="0.3">
      <c r="A3" s="2"/>
      <c r="B3" s="215" t="s">
        <v>396</v>
      </c>
      <c r="C3" s="216"/>
      <c r="D3" s="216"/>
      <c r="E3" s="216"/>
      <c r="F3" s="216"/>
      <c r="G3" s="216"/>
      <c r="H3" s="216"/>
      <c r="I3" s="216"/>
      <c r="J3" s="216"/>
      <c r="K3" s="217"/>
      <c r="L3" s="2"/>
    </row>
    <row r="4" spans="1:18" x14ac:dyDescent="0.3">
      <c r="A4" s="2"/>
      <c r="B4" s="151" t="s">
        <v>386</v>
      </c>
      <c r="C4" s="4"/>
      <c r="D4" s="4"/>
      <c r="E4" s="4"/>
      <c r="F4" s="4"/>
      <c r="G4" s="4"/>
      <c r="H4" s="4"/>
      <c r="I4" s="4"/>
      <c r="J4" s="4"/>
      <c r="K4" s="8"/>
      <c r="L4" s="2"/>
      <c r="P4" s="6"/>
      <c r="R4" s="6"/>
    </row>
    <row r="5" spans="1:18" x14ac:dyDescent="0.3">
      <c r="A5" s="2"/>
      <c r="B5" s="151" t="s">
        <v>48</v>
      </c>
      <c r="C5" s="4"/>
      <c r="D5" s="4"/>
      <c r="E5" s="4"/>
      <c r="F5" s="4"/>
      <c r="G5" s="4"/>
      <c r="H5" s="4"/>
      <c r="I5" s="4"/>
      <c r="J5" s="4"/>
      <c r="K5" s="8"/>
      <c r="L5" s="2"/>
      <c r="P5" s="6"/>
      <c r="R5" s="6"/>
    </row>
    <row r="6" spans="1:18" x14ac:dyDescent="0.3">
      <c r="A6" s="2"/>
      <c r="B6" s="7"/>
      <c r="C6" s="4"/>
      <c r="D6" s="4"/>
      <c r="E6" s="4"/>
      <c r="F6" s="4"/>
      <c r="G6" s="4"/>
      <c r="H6" s="4"/>
      <c r="I6" s="4"/>
      <c r="J6" s="4"/>
      <c r="K6" s="8"/>
      <c r="L6" s="2"/>
      <c r="P6" s="6"/>
      <c r="R6" s="94"/>
    </row>
    <row r="7" spans="1:18" x14ac:dyDescent="0.3">
      <c r="A7" s="2"/>
      <c r="B7" s="14" t="s">
        <v>24</v>
      </c>
      <c r="C7" s="213" t="s">
        <v>46</v>
      </c>
      <c r="D7" s="213"/>
      <c r="E7" s="213"/>
      <c r="F7" s="213"/>
      <c r="G7" s="213"/>
      <c r="H7" s="213"/>
      <c r="I7" s="213"/>
      <c r="J7" s="213"/>
      <c r="K7" s="214"/>
      <c r="L7" s="2"/>
    </row>
    <row r="8" spans="1:18" x14ac:dyDescent="0.3">
      <c r="A8" s="2"/>
      <c r="B8" s="211" t="s">
        <v>40</v>
      </c>
      <c r="C8" s="212"/>
      <c r="D8" s="213">
        <v>1234567</v>
      </c>
      <c r="E8" s="213"/>
      <c r="F8" s="2"/>
      <c r="G8" s="2"/>
      <c r="H8" s="2"/>
      <c r="I8" s="2"/>
      <c r="J8" s="2"/>
      <c r="K8" s="9"/>
      <c r="L8" s="2"/>
    </row>
    <row r="9" spans="1:18" x14ac:dyDescent="0.3">
      <c r="A9" s="2"/>
      <c r="B9" s="211" t="s">
        <v>39</v>
      </c>
      <c r="C9" s="212"/>
      <c r="D9" s="212"/>
      <c r="E9" s="213" t="s">
        <v>3</v>
      </c>
      <c r="F9" s="213"/>
      <c r="G9" s="213"/>
      <c r="H9" s="213"/>
      <c r="I9" s="213"/>
      <c r="J9" s="2"/>
      <c r="K9" s="9"/>
      <c r="L9" s="2"/>
    </row>
    <row r="10" spans="1:18" x14ac:dyDescent="0.3">
      <c r="A10" s="2"/>
      <c r="B10" s="211" t="s">
        <v>38</v>
      </c>
      <c r="C10" s="212"/>
      <c r="D10" s="212"/>
      <c r="E10" s="213" t="s">
        <v>28</v>
      </c>
      <c r="F10" s="213"/>
      <c r="G10" s="213"/>
      <c r="H10" s="213"/>
      <c r="I10" s="213"/>
      <c r="J10" s="2"/>
      <c r="K10" s="9"/>
      <c r="L10" s="2"/>
    </row>
    <row r="11" spans="1:18" x14ac:dyDescent="0.3">
      <c r="A11" s="2"/>
      <c r="B11" s="211" t="s">
        <v>37</v>
      </c>
      <c r="C11" s="212"/>
      <c r="D11" s="212"/>
      <c r="E11" s="208">
        <v>45230</v>
      </c>
      <c r="F11" s="208"/>
      <c r="G11" s="209" t="str">
        <f>IF(E11&lt;G41,"Planilha inadequada para período anterior a 15/09/2022.","")</f>
        <v/>
      </c>
      <c r="H11" s="209"/>
      <c r="I11" s="209"/>
      <c r="J11" s="209"/>
      <c r="K11" s="210"/>
      <c r="L11" s="2"/>
    </row>
    <row r="12" spans="1:18" x14ac:dyDescent="0.3">
      <c r="A12" s="2"/>
      <c r="B12" s="211" t="s">
        <v>36</v>
      </c>
      <c r="C12" s="212"/>
      <c r="D12" s="212"/>
      <c r="E12" s="208">
        <v>45961</v>
      </c>
      <c r="F12" s="208"/>
      <c r="G12" s="209" t="str">
        <f>IF((E12-E11)&lt;730,"O interstício deve ser de, no mínimo, 2 anos.","")</f>
        <v/>
      </c>
      <c r="H12" s="209"/>
      <c r="I12" s="209"/>
      <c r="J12" s="209"/>
      <c r="K12" s="210"/>
      <c r="L12" s="2"/>
    </row>
    <row r="13" spans="1:18" x14ac:dyDescent="0.3">
      <c r="A13" s="2"/>
      <c r="B13" s="211" t="s">
        <v>35</v>
      </c>
      <c r="C13" s="212"/>
      <c r="D13" s="212"/>
      <c r="E13" s="213" t="s">
        <v>15</v>
      </c>
      <c r="F13" s="213"/>
      <c r="G13" s="213"/>
      <c r="H13" s="213"/>
      <c r="I13" s="213"/>
      <c r="J13" s="2"/>
      <c r="K13" s="9"/>
      <c r="L13" s="2"/>
    </row>
    <row r="14" spans="1:18" x14ac:dyDescent="0.3">
      <c r="A14" s="2"/>
      <c r="B14" s="211" t="str">
        <f>IF(OR(E13="Promoção Funcional Docente",E13="Revisão de Promoção Funcional Docente"),"Promoção  solicitada:","Progressão  solicitada:")</f>
        <v>Progressão  solicitada:</v>
      </c>
      <c r="C14" s="212"/>
      <c r="D14" s="212"/>
      <c r="E14" s="213" t="s">
        <v>418</v>
      </c>
      <c r="F14" s="213"/>
      <c r="G14" s="213"/>
      <c r="H14" s="213"/>
      <c r="I14" s="213"/>
      <c r="J14" s="2"/>
      <c r="K14" s="9"/>
      <c r="L14" s="2"/>
    </row>
    <row r="15" spans="1:18" x14ac:dyDescent="0.3">
      <c r="A15" s="2"/>
      <c r="B15" s="211" t="s">
        <v>34</v>
      </c>
      <c r="C15" s="212"/>
      <c r="D15" s="212"/>
      <c r="E15" s="212"/>
      <c r="F15" s="212"/>
      <c r="G15" s="212"/>
      <c r="H15" s="212"/>
      <c r="I15" s="213" t="s">
        <v>31</v>
      </c>
      <c r="J15" s="213"/>
      <c r="K15" s="192"/>
      <c r="L15" s="2"/>
    </row>
    <row r="16" spans="1:18" ht="16.2" thickBot="1" x14ac:dyDescent="0.35">
      <c r="A16" s="2"/>
      <c r="B16" s="227" t="str">
        <f>IF(I15="Sim","Data inicial da licença:","")</f>
        <v/>
      </c>
      <c r="C16" s="218"/>
      <c r="D16" s="218"/>
      <c r="E16" s="219"/>
      <c r="F16" s="219"/>
      <c r="G16" s="218" t="str">
        <f>IF(I15="Sim","Data final da licença:","")</f>
        <v/>
      </c>
      <c r="H16" s="218"/>
      <c r="I16" s="220"/>
      <c r="J16" s="220"/>
      <c r="K16" s="194"/>
      <c r="L16" s="2"/>
    </row>
    <row r="17" spans="1:12" ht="16.2" thickBot="1" x14ac:dyDescent="0.35">
      <c r="A17" s="2"/>
      <c r="B17" s="152"/>
      <c r="C17" s="2"/>
      <c r="D17" s="2"/>
      <c r="E17" s="2"/>
      <c r="F17" s="2"/>
      <c r="G17" s="50"/>
      <c r="H17" s="153"/>
      <c r="I17" s="153"/>
      <c r="J17" s="127"/>
      <c r="K17" s="2"/>
      <c r="L17" s="2"/>
    </row>
    <row r="18" spans="1:12" ht="18" x14ac:dyDescent="0.35">
      <c r="A18" s="2"/>
      <c r="B18" s="203" t="s">
        <v>423</v>
      </c>
      <c r="C18" s="204"/>
      <c r="D18" s="204"/>
      <c r="E18" s="204"/>
      <c r="F18" s="204"/>
      <c r="G18" s="204"/>
      <c r="H18" s="204"/>
      <c r="I18" s="204"/>
      <c r="J18" s="204"/>
      <c r="K18" s="205"/>
      <c r="L18" s="2"/>
    </row>
    <row r="19" spans="1:12" x14ac:dyDescent="0.3">
      <c r="A19" s="2"/>
      <c r="B19" s="223" t="s">
        <v>397</v>
      </c>
      <c r="C19" s="224"/>
      <c r="D19" s="224"/>
      <c r="E19" s="224"/>
      <c r="F19" s="224"/>
      <c r="G19" s="224"/>
      <c r="H19" s="224"/>
      <c r="I19" s="224"/>
      <c r="J19" s="224"/>
      <c r="K19" s="225"/>
      <c r="L19" s="2"/>
    </row>
    <row r="20" spans="1:12" x14ac:dyDescent="0.3">
      <c r="A20" s="2"/>
      <c r="B20" s="151" t="s">
        <v>430</v>
      </c>
      <c r="C20" s="4"/>
      <c r="D20" s="4"/>
      <c r="E20" s="4"/>
      <c r="F20" s="4"/>
      <c r="G20" s="4"/>
      <c r="H20" s="4"/>
      <c r="I20" s="4"/>
      <c r="J20" s="4"/>
      <c r="K20" s="8"/>
      <c r="L20" s="2"/>
    </row>
    <row r="21" spans="1:12" x14ac:dyDescent="0.3">
      <c r="A21" s="2"/>
      <c r="B21" s="151" t="s">
        <v>431</v>
      </c>
      <c r="C21" s="4"/>
      <c r="D21" s="4"/>
      <c r="E21" s="4"/>
      <c r="F21" s="4"/>
      <c r="G21" s="4"/>
      <c r="H21" s="4"/>
      <c r="I21" s="4"/>
      <c r="J21" s="4"/>
      <c r="K21" s="8"/>
      <c r="L21" s="2"/>
    </row>
    <row r="22" spans="1:12" x14ac:dyDescent="0.3">
      <c r="A22" s="2"/>
      <c r="B22" s="7"/>
      <c r="C22" s="4"/>
      <c r="D22" s="4"/>
      <c r="E22" s="4"/>
      <c r="F22" s="4"/>
      <c r="G22" s="4"/>
      <c r="H22" s="4"/>
      <c r="I22" s="4"/>
      <c r="J22" s="4"/>
      <c r="K22" s="8"/>
      <c r="L22" s="2"/>
    </row>
    <row r="23" spans="1:12" x14ac:dyDescent="0.3">
      <c r="A23" s="2"/>
      <c r="B23" s="211" t="s">
        <v>427</v>
      </c>
      <c r="C23" s="212"/>
      <c r="D23" s="200" t="s">
        <v>424</v>
      </c>
      <c r="E23" s="200"/>
      <c r="F23" s="200"/>
      <c r="G23" s="200"/>
      <c r="H23" s="200"/>
      <c r="I23" s="212" t="s">
        <v>40</v>
      </c>
      <c r="J23" s="212"/>
      <c r="K23" s="195">
        <v>1234567</v>
      </c>
      <c r="L23" s="2"/>
    </row>
    <row r="24" spans="1:12" x14ac:dyDescent="0.3">
      <c r="A24" s="2"/>
      <c r="B24" s="211" t="s">
        <v>428</v>
      </c>
      <c r="C24" s="212"/>
      <c r="D24" s="200" t="s">
        <v>425</v>
      </c>
      <c r="E24" s="201"/>
      <c r="F24" s="201"/>
      <c r="G24" s="201"/>
      <c r="H24" s="201"/>
      <c r="I24" s="212" t="s">
        <v>40</v>
      </c>
      <c r="J24" s="212"/>
      <c r="K24" s="195">
        <v>1234567</v>
      </c>
      <c r="L24" s="2"/>
    </row>
    <row r="25" spans="1:12" x14ac:dyDescent="0.3">
      <c r="A25" s="2"/>
      <c r="B25" s="211" t="s">
        <v>429</v>
      </c>
      <c r="C25" s="201"/>
      <c r="D25" s="200" t="s">
        <v>426</v>
      </c>
      <c r="E25" s="201"/>
      <c r="F25" s="201"/>
      <c r="G25" s="201"/>
      <c r="H25" s="201"/>
      <c r="I25" s="212" t="s">
        <v>40</v>
      </c>
      <c r="J25" s="212"/>
      <c r="K25" s="195">
        <v>1234567</v>
      </c>
      <c r="L25" s="2"/>
    </row>
    <row r="26" spans="1:12" x14ac:dyDescent="0.3">
      <c r="A26" s="2"/>
      <c r="B26" s="211" t="str">
        <f>IF(E14='Dados - não editar'!G3,"Membro 4:","")</f>
        <v/>
      </c>
      <c r="C26" s="201"/>
      <c r="D26" s="200"/>
      <c r="E26" s="201"/>
      <c r="F26" s="201"/>
      <c r="G26" s="201"/>
      <c r="H26" s="201"/>
      <c r="I26" s="212" t="str">
        <f>IF(E14='Dados - não editar'!G3,"Matrícula  SIAPE:","")</f>
        <v/>
      </c>
      <c r="J26" s="212"/>
      <c r="K26" s="195"/>
      <c r="L26" s="2"/>
    </row>
    <row r="27" spans="1:12" x14ac:dyDescent="0.3">
      <c r="A27" s="2"/>
      <c r="B27" s="211" t="s">
        <v>400</v>
      </c>
      <c r="C27" s="212"/>
      <c r="D27" s="212"/>
      <c r="E27" s="212"/>
      <c r="F27" s="226" t="s">
        <v>399</v>
      </c>
      <c r="G27" s="226"/>
      <c r="H27" s="197"/>
      <c r="I27" s="2"/>
      <c r="J27" s="2"/>
      <c r="K27" s="9"/>
      <c r="L27" s="2"/>
    </row>
    <row r="28" spans="1:12" x14ac:dyDescent="0.3">
      <c r="A28" s="2"/>
      <c r="B28" s="221" t="s">
        <v>387</v>
      </c>
      <c r="C28" s="212"/>
      <c r="D28" s="212"/>
      <c r="E28" s="212"/>
      <c r="F28" s="222" t="str">
        <f>CONCATENATE(IF(E9='Dados - não editar'!A2,'Dados - não editar'!B2,IF(E9='Dados - não editar'!A3,'Dados - não editar'!B3,IF(E9='Dados - não editar'!A4,'Dados - não editar'!B4,IF(E9='Dados - não editar'!A5,'Dados - não editar'!B5,IF(E9='Dados - não editar'!A6,'Dados - não editar'!B6,IF(E9='Dados - não editar'!A7,'Dados - não editar'!B7,IF(E9='Dados - não editar'!A8,'Dados - não editar'!B8,"")))))))," / UFOB nº")</f>
        <v>CCET / UFOB nº</v>
      </c>
      <c r="G28" s="222"/>
      <c r="H28" s="200" t="s">
        <v>417</v>
      </c>
      <c r="I28" s="200"/>
      <c r="J28" s="2"/>
      <c r="K28" s="9"/>
      <c r="L28" s="2"/>
    </row>
    <row r="29" spans="1:12" ht="16.2" thickBot="1" x14ac:dyDescent="0.35">
      <c r="A29" s="2"/>
      <c r="B29" s="206" t="s">
        <v>402</v>
      </c>
      <c r="C29" s="207"/>
      <c r="D29" s="207"/>
      <c r="E29" s="207"/>
      <c r="F29" s="207"/>
      <c r="G29" s="207"/>
      <c r="H29" s="168">
        <v>0</v>
      </c>
      <c r="I29" s="167" t="s">
        <v>403</v>
      </c>
      <c r="J29" s="12"/>
      <c r="K29" s="13"/>
      <c r="L29" s="2"/>
    </row>
    <row r="30" spans="1:12" ht="16.2" thickBot="1" x14ac:dyDescent="0.35">
      <c r="A30" s="2"/>
      <c r="B30" s="152"/>
      <c r="C30" s="2"/>
      <c r="D30" s="2"/>
      <c r="E30" s="2"/>
      <c r="F30" s="2"/>
      <c r="G30" s="50"/>
      <c r="H30" s="153"/>
      <c r="I30" s="153"/>
      <c r="J30" s="127"/>
      <c r="K30" s="2"/>
      <c r="L30" s="2"/>
    </row>
    <row r="31" spans="1:12" ht="18" x14ac:dyDescent="0.35">
      <c r="A31" s="2"/>
      <c r="B31" s="203" t="s">
        <v>52</v>
      </c>
      <c r="C31" s="204"/>
      <c r="D31" s="204"/>
      <c r="E31" s="204"/>
      <c r="F31" s="204"/>
      <c r="G31" s="204"/>
      <c r="H31" s="204"/>
      <c r="I31" s="204"/>
      <c r="J31" s="204"/>
      <c r="K31" s="205"/>
      <c r="L31" s="2"/>
    </row>
    <row r="32" spans="1:12" x14ac:dyDescent="0.3">
      <c r="A32" s="2"/>
      <c r="B32" s="7"/>
      <c r="C32" s="4"/>
      <c r="D32" s="4"/>
      <c r="E32" s="4"/>
      <c r="F32" s="4"/>
      <c r="G32" s="4"/>
      <c r="H32" s="4"/>
      <c r="I32" s="4"/>
      <c r="J32" s="4"/>
      <c r="K32" s="8"/>
      <c r="L32" s="2"/>
    </row>
    <row r="33" spans="1:12" x14ac:dyDescent="0.3">
      <c r="A33" s="2"/>
      <c r="B33" s="14" t="s">
        <v>51</v>
      </c>
      <c r="C33" s="3"/>
      <c r="D33" s="3"/>
      <c r="E33" s="3"/>
      <c r="F33" s="3"/>
      <c r="G33" s="3"/>
      <c r="H33" s="3"/>
      <c r="I33" s="3"/>
      <c r="J33" s="3"/>
      <c r="K33" s="154"/>
      <c r="L33" s="2"/>
    </row>
    <row r="34" spans="1:12" x14ac:dyDescent="0.3">
      <c r="A34" s="2"/>
      <c r="B34" s="155" t="s">
        <v>404</v>
      </c>
      <c r="C34" s="2"/>
      <c r="D34" s="2"/>
      <c r="E34" s="2"/>
      <c r="F34" s="2"/>
      <c r="G34" s="2"/>
      <c r="H34" s="2"/>
      <c r="I34" s="2"/>
      <c r="J34" s="2"/>
      <c r="K34" s="9"/>
      <c r="L34" s="2"/>
    </row>
    <row r="35" spans="1:12" x14ac:dyDescent="0.3">
      <c r="A35" s="2"/>
      <c r="B35" s="10"/>
      <c r="C35" s="15"/>
      <c r="D35" s="15"/>
      <c r="E35" s="15"/>
      <c r="F35" s="15"/>
      <c r="G35" s="15"/>
      <c r="H35" s="15"/>
      <c r="I35" s="15"/>
      <c r="J35" s="15"/>
      <c r="K35" s="11"/>
      <c r="L35" s="2"/>
    </row>
    <row r="36" spans="1:12" x14ac:dyDescent="0.3">
      <c r="A36" s="2"/>
      <c r="B36" s="10" t="s">
        <v>53</v>
      </c>
      <c r="C36" s="15"/>
      <c r="D36" s="15"/>
      <c r="E36" s="15"/>
      <c r="F36" s="15"/>
      <c r="G36" s="15"/>
      <c r="H36" s="15"/>
      <c r="I36" s="15"/>
      <c r="J36" s="15"/>
      <c r="K36" s="11"/>
      <c r="L36" s="2"/>
    </row>
    <row r="37" spans="1:12" x14ac:dyDescent="0.3">
      <c r="A37" s="2"/>
      <c r="B37" s="10" t="s">
        <v>363</v>
      </c>
      <c r="C37" s="15"/>
      <c r="D37" s="15"/>
      <c r="E37" s="15"/>
      <c r="F37" s="15"/>
      <c r="G37" s="15"/>
      <c r="H37" s="15"/>
      <c r="I37" s="15"/>
      <c r="J37" s="15"/>
      <c r="K37" s="11"/>
      <c r="L37" s="2"/>
    </row>
    <row r="38" spans="1:12" x14ac:dyDescent="0.3">
      <c r="A38" s="2"/>
      <c r="B38" s="10" t="s">
        <v>370</v>
      </c>
      <c r="C38" s="15"/>
      <c r="D38" s="15"/>
      <c r="E38" s="15"/>
      <c r="F38" s="15"/>
      <c r="G38" s="15"/>
      <c r="H38" s="15"/>
      <c r="I38" s="15"/>
      <c r="J38" s="15"/>
      <c r="K38" s="11"/>
      <c r="L38" s="2"/>
    </row>
    <row r="39" spans="1:12" x14ac:dyDescent="0.3">
      <c r="A39" s="2"/>
      <c r="B39" s="10"/>
      <c r="C39" s="15"/>
      <c r="D39" s="15"/>
      <c r="E39" s="15"/>
      <c r="F39" s="15"/>
      <c r="G39" s="15"/>
      <c r="H39" s="15"/>
      <c r="I39" s="15"/>
      <c r="J39" s="15"/>
      <c r="K39" s="11"/>
      <c r="L39" s="2"/>
    </row>
    <row r="40" spans="1:12" x14ac:dyDescent="0.3">
      <c r="A40" s="2"/>
      <c r="B40" s="10" t="s">
        <v>364</v>
      </c>
      <c r="C40" s="15"/>
      <c r="D40" s="15"/>
      <c r="E40" s="15"/>
      <c r="F40" s="15"/>
      <c r="G40" s="15"/>
      <c r="H40" s="15"/>
      <c r="I40" s="15"/>
      <c r="J40" s="15"/>
      <c r="K40" s="11"/>
      <c r="L40" s="2"/>
    </row>
    <row r="41" spans="1:12" x14ac:dyDescent="0.3">
      <c r="A41" s="2"/>
      <c r="B41" s="156" t="s">
        <v>365</v>
      </c>
      <c r="C41" s="15"/>
      <c r="D41" s="15"/>
      <c r="E41" s="15"/>
      <c r="F41" s="15"/>
      <c r="G41" s="157">
        <v>44819</v>
      </c>
      <c r="H41" s="158" t="s">
        <v>56</v>
      </c>
      <c r="I41" s="153">
        <v>45169</v>
      </c>
      <c r="J41" s="15"/>
      <c r="K41" s="11"/>
      <c r="L41" s="2"/>
    </row>
    <row r="42" spans="1:12" x14ac:dyDescent="0.3">
      <c r="A42" s="2"/>
      <c r="B42" s="156" t="s">
        <v>366</v>
      </c>
      <c r="C42" s="15"/>
      <c r="D42" s="15"/>
      <c r="E42" s="15"/>
      <c r="F42" s="15"/>
      <c r="G42" s="157">
        <v>45170</v>
      </c>
      <c r="H42" s="158" t="s">
        <v>56</v>
      </c>
      <c r="I42" s="153">
        <v>45961</v>
      </c>
      <c r="J42" s="15"/>
      <c r="K42" s="11"/>
      <c r="L42" s="2"/>
    </row>
    <row r="43" spans="1:12" ht="16.2" thickBot="1" x14ac:dyDescent="0.35">
      <c r="A43" s="2"/>
      <c r="B43" s="159" t="s">
        <v>367</v>
      </c>
      <c r="C43" s="12"/>
      <c r="D43" s="12"/>
      <c r="E43" s="12"/>
      <c r="F43" s="12"/>
      <c r="G43" s="68" t="s">
        <v>368</v>
      </c>
      <c r="H43" s="202">
        <v>45962</v>
      </c>
      <c r="I43" s="202"/>
      <c r="J43" s="16"/>
      <c r="K43" s="13"/>
      <c r="L43" s="2"/>
    </row>
    <row r="44" spans="1:12" ht="16.2" thickBot="1" x14ac:dyDescent="0.35">
      <c r="A44" s="2"/>
      <c r="B44" s="152"/>
      <c r="C44" s="2"/>
      <c r="D44" s="2"/>
      <c r="E44" s="2"/>
      <c r="F44" s="2"/>
      <c r="G44" s="50"/>
      <c r="H44" s="153"/>
      <c r="I44" s="153"/>
      <c r="J44" s="127"/>
      <c r="K44" s="2"/>
      <c r="L44" s="2"/>
    </row>
    <row r="45" spans="1:12" ht="18" x14ac:dyDescent="0.35">
      <c r="A45" s="2"/>
      <c r="B45" s="203" t="s">
        <v>54</v>
      </c>
      <c r="C45" s="204"/>
      <c r="D45" s="204"/>
      <c r="E45" s="204"/>
      <c r="F45" s="204"/>
      <c r="G45" s="204"/>
      <c r="H45" s="204"/>
      <c r="I45" s="204"/>
      <c r="J45" s="204"/>
      <c r="K45" s="205"/>
      <c r="L45" s="2"/>
    </row>
    <row r="46" spans="1:12" x14ac:dyDescent="0.3">
      <c r="A46" s="2"/>
      <c r="B46" s="7"/>
      <c r="C46" s="4"/>
      <c r="D46" s="4"/>
      <c r="E46" s="4"/>
      <c r="F46" s="4"/>
      <c r="G46" s="4"/>
      <c r="H46" s="4"/>
      <c r="I46" s="4"/>
      <c r="J46" s="4"/>
      <c r="K46" s="8"/>
      <c r="L46" s="2"/>
    </row>
    <row r="47" spans="1:12" x14ac:dyDescent="0.3">
      <c r="A47" s="2"/>
      <c r="B47" s="155" t="s">
        <v>55</v>
      </c>
      <c r="C47" s="4"/>
      <c r="D47" s="4"/>
      <c r="E47" s="4"/>
      <c r="F47" s="4"/>
      <c r="G47" s="4"/>
      <c r="H47" s="4"/>
      <c r="I47" s="4"/>
      <c r="J47" s="4"/>
      <c r="K47" s="8"/>
      <c r="L47" s="2"/>
    </row>
    <row r="48" spans="1:12" x14ac:dyDescent="0.3">
      <c r="A48" s="2"/>
      <c r="B48" s="155" t="s">
        <v>49</v>
      </c>
      <c r="C48" s="2"/>
      <c r="D48" s="2"/>
      <c r="E48" s="2"/>
      <c r="F48" s="2"/>
      <c r="G48" s="2"/>
      <c r="H48" s="2"/>
      <c r="I48" s="2"/>
      <c r="J48" s="2"/>
      <c r="K48" s="9"/>
      <c r="L48" s="2"/>
    </row>
    <row r="49" spans="1:12" x14ac:dyDescent="0.3">
      <c r="A49" s="2"/>
      <c r="B49" s="155" t="s">
        <v>50</v>
      </c>
      <c r="C49" s="2"/>
      <c r="D49" s="2"/>
      <c r="E49" s="2"/>
      <c r="F49" s="2"/>
      <c r="G49" s="2"/>
      <c r="H49" s="2"/>
      <c r="I49" s="2"/>
      <c r="J49" s="2"/>
      <c r="K49" s="9"/>
      <c r="L49" s="2"/>
    </row>
    <row r="50" spans="1:12" x14ac:dyDescent="0.3">
      <c r="A50" s="2"/>
      <c r="B50" s="155"/>
      <c r="C50" s="2"/>
      <c r="D50" s="2"/>
      <c r="E50" s="2"/>
      <c r="F50" s="2"/>
      <c r="G50" s="2"/>
      <c r="H50" s="2"/>
      <c r="I50" s="2"/>
      <c r="J50" s="2"/>
      <c r="K50" s="9"/>
      <c r="L50" s="2"/>
    </row>
    <row r="51" spans="1:12" x14ac:dyDescent="0.3">
      <c r="A51" s="2"/>
      <c r="B51" s="155" t="s">
        <v>66</v>
      </c>
      <c r="C51" s="2"/>
      <c r="D51" s="2"/>
      <c r="E51" s="2"/>
      <c r="F51" s="2"/>
      <c r="G51" s="2"/>
      <c r="H51" s="2"/>
      <c r="I51" s="2"/>
      <c r="J51" s="2"/>
      <c r="K51" s="9"/>
      <c r="L51" s="2"/>
    </row>
    <row r="52" spans="1:12" x14ac:dyDescent="0.3">
      <c r="A52" s="2"/>
      <c r="B52" s="155" t="s">
        <v>65</v>
      </c>
      <c r="C52" s="2"/>
      <c r="D52" s="2"/>
      <c r="E52" s="2"/>
      <c r="F52" s="2"/>
      <c r="G52" s="2"/>
      <c r="H52" s="2"/>
      <c r="I52" s="2"/>
      <c r="J52" s="2"/>
      <c r="K52" s="9"/>
      <c r="L52" s="2"/>
    </row>
    <row r="53" spans="1:12" x14ac:dyDescent="0.3">
      <c r="A53" s="2"/>
      <c r="B53" s="160" t="str">
        <f>IF(E11&lt;G41,"- no presente caso, essa planilha não é adequada para a solicitação.",IF(AND(E11&lt;G42,E12&lt;G42),"- Verificar as datas de início e término do interstício informadas",IF(AND(E11&lt;G42,E12&lt;H43),"- utilizar os formulários 'Res_004_2021' e 'Res_017_2023'",IF(AND(E11&lt;G42,E12&gt;I42),"- utilizar os formulários 'Res_004_2021', 'Res_017_2023' e 'Res_024_2025'",IF(AND(E11&lt;H43,E12&lt;H43),"- utilizar somente o formulário 'Res_017_2023'",IF(AND(E12&gt;I42,E11&lt;H43),"- utilizar os formulários 'Res_017_2023' e 'Res_024_2025'",IF(E11&gt;I42,"- utilizar somente o formulário 'Res_024_2025'","- Verificar as datas de início e término do interstício informadas.")))))))</f>
        <v>- utilizar somente o formulário 'Res_017_2023'</v>
      </c>
      <c r="C53" s="2"/>
      <c r="D53" s="2"/>
      <c r="E53" s="2"/>
      <c r="F53" s="2"/>
      <c r="G53" s="2"/>
      <c r="H53" s="2"/>
      <c r="I53" s="2"/>
      <c r="J53" s="2"/>
      <c r="K53" s="9"/>
      <c r="L53" s="2"/>
    </row>
    <row r="54" spans="1:12" x14ac:dyDescent="0.3">
      <c r="A54" s="2"/>
      <c r="B54" s="155"/>
      <c r="C54" s="2"/>
      <c r="D54" s="2"/>
      <c r="E54" s="2"/>
      <c r="F54" s="2"/>
      <c r="G54" s="2"/>
      <c r="H54" s="2"/>
      <c r="I54" s="2"/>
      <c r="J54" s="2"/>
      <c r="K54" s="9"/>
      <c r="L54" s="2"/>
    </row>
    <row r="55" spans="1:12" x14ac:dyDescent="0.3">
      <c r="A55" s="2"/>
      <c r="B55" s="155" t="s">
        <v>371</v>
      </c>
      <c r="C55" s="2"/>
      <c r="D55" s="2"/>
      <c r="E55" s="2"/>
      <c r="F55" s="2"/>
      <c r="G55" s="2"/>
      <c r="H55" s="2"/>
      <c r="I55" s="2"/>
      <c r="J55" s="2"/>
      <c r="K55" s="9"/>
      <c r="L55" s="2"/>
    </row>
    <row r="56" spans="1:12" x14ac:dyDescent="0.3">
      <c r="A56" s="2"/>
      <c r="B56" s="155" t="s">
        <v>372</v>
      </c>
      <c r="C56" s="2"/>
      <c r="D56" s="2"/>
      <c r="E56" s="2"/>
      <c r="F56" s="2"/>
      <c r="G56" s="2"/>
      <c r="H56" s="2"/>
      <c r="I56" s="2"/>
      <c r="J56" s="2"/>
      <c r="K56" s="9"/>
      <c r="L56" s="2"/>
    </row>
    <row r="57" spans="1:12" x14ac:dyDescent="0.3">
      <c r="A57" s="2"/>
      <c r="B57" s="155" t="s">
        <v>373</v>
      </c>
      <c r="C57" s="2"/>
      <c r="D57" s="2"/>
      <c r="E57" s="2"/>
      <c r="F57" s="2"/>
      <c r="G57" s="2"/>
      <c r="H57" s="2"/>
      <c r="I57" s="2"/>
      <c r="J57" s="2"/>
      <c r="K57" s="9"/>
      <c r="L57" s="2"/>
    </row>
    <row r="58" spans="1:12" x14ac:dyDescent="0.3">
      <c r="A58" s="2"/>
      <c r="B58" s="155" t="s">
        <v>374</v>
      </c>
      <c r="C58" s="2"/>
      <c r="D58" s="2"/>
      <c r="E58" s="2"/>
      <c r="F58" s="2"/>
      <c r="G58" s="2"/>
      <c r="H58" s="2"/>
      <c r="I58" s="2"/>
      <c r="J58" s="2"/>
      <c r="K58" s="9"/>
      <c r="L58" s="2"/>
    </row>
    <row r="59" spans="1:12" x14ac:dyDescent="0.3">
      <c r="A59" s="2"/>
      <c r="B59" s="161"/>
      <c r="C59" s="2"/>
      <c r="D59" s="2"/>
      <c r="E59" s="2"/>
      <c r="F59" s="2"/>
      <c r="G59" s="2"/>
      <c r="H59" s="2"/>
      <c r="I59" s="2"/>
      <c r="J59" s="2"/>
      <c r="K59" s="9"/>
      <c r="L59" s="2"/>
    </row>
    <row r="60" spans="1:12" x14ac:dyDescent="0.3">
      <c r="A60" s="2"/>
      <c r="B60" s="155" t="s">
        <v>57</v>
      </c>
      <c r="C60" s="2"/>
      <c r="D60" s="2"/>
      <c r="E60" s="2"/>
      <c r="F60" s="2"/>
      <c r="G60" s="2"/>
      <c r="H60" s="2"/>
      <c r="I60" s="2"/>
      <c r="J60" s="2"/>
      <c r="K60" s="9"/>
      <c r="L60" s="2"/>
    </row>
    <row r="61" spans="1:12" x14ac:dyDescent="0.3">
      <c r="A61" s="2"/>
      <c r="B61" s="155" t="s">
        <v>58</v>
      </c>
      <c r="C61" s="2"/>
      <c r="D61" s="2"/>
      <c r="E61" s="2"/>
      <c r="F61" s="2"/>
      <c r="G61" s="2"/>
      <c r="H61" s="2"/>
      <c r="I61" s="2"/>
      <c r="J61" s="2"/>
      <c r="K61" s="9"/>
      <c r="L61" s="2"/>
    </row>
    <row r="62" spans="1:12" x14ac:dyDescent="0.3">
      <c r="A62" s="2"/>
      <c r="B62" s="155"/>
      <c r="C62" s="2"/>
      <c r="D62" s="2"/>
      <c r="E62" s="2"/>
      <c r="F62" s="2"/>
      <c r="G62" s="2"/>
      <c r="H62" s="2"/>
      <c r="I62" s="2"/>
      <c r="J62" s="2"/>
      <c r="K62" s="9"/>
      <c r="L62" s="2"/>
    </row>
    <row r="63" spans="1:12" x14ac:dyDescent="0.3">
      <c r="A63" s="2"/>
      <c r="B63" s="155" t="s">
        <v>59</v>
      </c>
      <c r="C63" s="2"/>
      <c r="D63" s="2"/>
      <c r="E63" s="2"/>
      <c r="F63" s="2"/>
      <c r="G63" s="2"/>
      <c r="H63" s="2"/>
      <c r="I63" s="2"/>
      <c r="J63" s="2"/>
      <c r="K63" s="9"/>
      <c r="L63" s="2"/>
    </row>
    <row r="64" spans="1:12" x14ac:dyDescent="0.3">
      <c r="A64" s="2"/>
      <c r="B64" s="155" t="s">
        <v>60</v>
      </c>
      <c r="C64" s="2"/>
      <c r="D64" s="2"/>
      <c r="E64" s="2"/>
      <c r="F64" s="2"/>
      <c r="G64" s="2"/>
      <c r="H64" s="2"/>
      <c r="I64" s="2"/>
      <c r="J64" s="2"/>
      <c r="K64" s="9"/>
      <c r="L64" s="2"/>
    </row>
    <row r="65" spans="1:12" x14ac:dyDescent="0.3">
      <c r="A65" s="2"/>
      <c r="B65" s="155"/>
      <c r="C65" s="2"/>
      <c r="D65" s="2"/>
      <c r="E65" s="2"/>
      <c r="F65" s="2"/>
      <c r="G65" s="2"/>
      <c r="H65" s="2"/>
      <c r="I65" s="2"/>
      <c r="J65" s="2"/>
      <c r="K65" s="9"/>
      <c r="L65" s="2"/>
    </row>
    <row r="66" spans="1:12" x14ac:dyDescent="0.3">
      <c r="A66" s="2"/>
      <c r="B66" s="155" t="s">
        <v>61</v>
      </c>
      <c r="C66" s="2"/>
      <c r="D66" s="2"/>
      <c r="E66" s="2"/>
      <c r="F66" s="2"/>
      <c r="G66" s="2"/>
      <c r="H66" s="2"/>
      <c r="I66" s="2"/>
      <c r="J66" s="2"/>
      <c r="K66" s="9"/>
      <c r="L66" s="2"/>
    </row>
    <row r="67" spans="1:12" x14ac:dyDescent="0.3">
      <c r="A67" s="2"/>
      <c r="B67" s="155" t="s">
        <v>62</v>
      </c>
      <c r="C67" s="2"/>
      <c r="D67" s="2"/>
      <c r="E67" s="2"/>
      <c r="F67" s="2"/>
      <c r="G67" s="2"/>
      <c r="H67" s="2"/>
      <c r="I67" s="2"/>
      <c r="J67" s="2"/>
      <c r="K67" s="9"/>
      <c r="L67" s="2"/>
    </row>
    <row r="68" spans="1:12" x14ac:dyDescent="0.3">
      <c r="A68" s="2"/>
      <c r="B68" s="155"/>
      <c r="C68" s="2"/>
      <c r="D68" s="2"/>
      <c r="E68" s="2"/>
      <c r="F68" s="2"/>
      <c r="G68" s="2"/>
      <c r="H68" s="2"/>
      <c r="I68" s="2"/>
      <c r="J68" s="2"/>
      <c r="K68" s="9"/>
      <c r="L68" s="2"/>
    </row>
    <row r="69" spans="1:12" x14ac:dyDescent="0.3">
      <c r="A69" s="2"/>
      <c r="B69" s="155" t="s">
        <v>63</v>
      </c>
      <c r="C69" s="2"/>
      <c r="D69" s="2"/>
      <c r="E69" s="2"/>
      <c r="F69" s="2"/>
      <c r="G69" s="2"/>
      <c r="H69" s="2"/>
      <c r="I69" s="2"/>
      <c r="J69" s="2"/>
      <c r="K69" s="9"/>
      <c r="L69" s="2"/>
    </row>
    <row r="70" spans="1:12" x14ac:dyDescent="0.3">
      <c r="A70" s="2"/>
      <c r="B70" s="155" t="s">
        <v>64</v>
      </c>
      <c r="C70" s="2"/>
      <c r="D70" s="2"/>
      <c r="E70" s="2"/>
      <c r="F70" s="2"/>
      <c r="G70" s="2"/>
      <c r="H70" s="2"/>
      <c r="I70" s="2"/>
      <c r="J70" s="2"/>
      <c r="K70" s="9"/>
      <c r="L70" s="2"/>
    </row>
    <row r="71" spans="1:12" x14ac:dyDescent="0.3">
      <c r="A71" s="2"/>
      <c r="B71" s="155" t="s">
        <v>409</v>
      </c>
      <c r="C71" s="2"/>
      <c r="D71" s="2"/>
      <c r="E71" s="2"/>
      <c r="F71" s="2"/>
      <c r="G71" s="2"/>
      <c r="H71" s="2"/>
      <c r="I71" s="2"/>
      <c r="J71" s="2"/>
      <c r="K71" s="9"/>
      <c r="L71" s="2"/>
    </row>
    <row r="72" spans="1:12" x14ac:dyDescent="0.3">
      <c r="A72" s="2"/>
      <c r="B72" s="155"/>
      <c r="C72" s="2"/>
      <c r="D72" s="2"/>
      <c r="E72" s="2"/>
      <c r="F72" s="2"/>
      <c r="G72" s="2"/>
      <c r="H72" s="2"/>
      <c r="I72" s="2"/>
      <c r="J72" s="2"/>
      <c r="K72" s="9"/>
      <c r="L72" s="2"/>
    </row>
    <row r="73" spans="1:12" x14ac:dyDescent="0.3">
      <c r="A73" s="2"/>
      <c r="B73" s="155" t="s">
        <v>410</v>
      </c>
      <c r="C73" s="2"/>
      <c r="D73" s="2"/>
      <c r="E73" s="2"/>
      <c r="F73" s="2"/>
      <c r="G73" s="2"/>
      <c r="H73" s="2"/>
      <c r="I73" s="2"/>
      <c r="J73" s="2"/>
      <c r="K73" s="9"/>
      <c r="L73" s="2"/>
    </row>
    <row r="74" spans="1:12" x14ac:dyDescent="0.3">
      <c r="A74" s="2"/>
      <c r="B74" s="155" t="s">
        <v>411</v>
      </c>
      <c r="C74" s="2"/>
      <c r="D74" s="2"/>
      <c r="E74" s="2"/>
      <c r="F74" s="2"/>
      <c r="G74" s="2"/>
      <c r="H74" s="2"/>
      <c r="I74" s="2"/>
      <c r="J74" s="2"/>
      <c r="K74" s="9"/>
      <c r="L74" s="2"/>
    </row>
    <row r="75" spans="1:12" x14ac:dyDescent="0.3">
      <c r="A75" s="2"/>
      <c r="B75" s="155" t="s">
        <v>412</v>
      </c>
      <c r="C75" s="2"/>
      <c r="D75" s="2"/>
      <c r="E75" s="2"/>
      <c r="F75" s="2"/>
      <c r="G75" s="2"/>
      <c r="H75" s="2"/>
      <c r="I75" s="2"/>
      <c r="J75" s="2"/>
      <c r="K75" s="9"/>
      <c r="L75" s="2"/>
    </row>
    <row r="76" spans="1:12" x14ac:dyDescent="0.3">
      <c r="A76" s="2"/>
      <c r="B76" s="155"/>
      <c r="C76" s="2"/>
      <c r="D76" s="2"/>
      <c r="E76" s="2"/>
      <c r="F76" s="2"/>
      <c r="G76" s="2"/>
      <c r="H76" s="2"/>
      <c r="I76" s="2"/>
      <c r="J76" s="2"/>
      <c r="K76" s="9"/>
      <c r="L76" s="2"/>
    </row>
    <row r="77" spans="1:12" x14ac:dyDescent="0.3">
      <c r="A77" s="2"/>
      <c r="B77" s="155" t="s">
        <v>413</v>
      </c>
      <c r="C77" s="2"/>
      <c r="D77" s="2"/>
      <c r="E77" s="2"/>
      <c r="F77" s="2"/>
      <c r="G77" s="2"/>
      <c r="H77" s="2"/>
      <c r="I77" s="2"/>
      <c r="J77" s="2"/>
      <c r="K77" s="9"/>
      <c r="L77" s="2"/>
    </row>
    <row r="78" spans="1:12" x14ac:dyDescent="0.3">
      <c r="A78" s="2"/>
      <c r="B78" s="155" t="s">
        <v>414</v>
      </c>
      <c r="C78" s="2"/>
      <c r="D78" s="2"/>
      <c r="E78" s="2"/>
      <c r="F78" s="2"/>
      <c r="G78" s="2"/>
      <c r="H78" s="2"/>
      <c r="I78" s="2"/>
      <c r="J78" s="2"/>
      <c r="K78" s="9"/>
      <c r="L78" s="2"/>
    </row>
    <row r="79" spans="1:12" ht="16.2" thickBot="1" x14ac:dyDescent="0.35">
      <c r="A79" s="2"/>
      <c r="B79" s="162" t="s">
        <v>415</v>
      </c>
      <c r="C79" s="12"/>
      <c r="D79" s="12"/>
      <c r="E79" s="12"/>
      <c r="F79" s="12"/>
      <c r="G79" s="12"/>
      <c r="H79" s="12"/>
      <c r="I79" s="12"/>
      <c r="J79" s="12"/>
      <c r="K79" s="13"/>
      <c r="L79" s="2"/>
    </row>
    <row r="80" spans="1:12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</sheetData>
  <sheetProtection algorithmName="SHA-512" hashValue="Ok/J9Te5IeBZ+bQIzkSUCWBfa8HEgsLdrQ9iyg3qVEUp3yK4e1VPLqsRa1JtYr1C6pnTKm/ZJjvP6WoIlbdpHA==" saltValue="KEzsJVRSk22HLFvdc8U3UQ==" spinCount="100000" sheet="1" objects="1" scenarios="1"/>
  <mergeCells count="48">
    <mergeCell ref="B16:D16"/>
    <mergeCell ref="B13:D13"/>
    <mergeCell ref="B14:D14"/>
    <mergeCell ref="B15:H15"/>
    <mergeCell ref="E13:I13"/>
    <mergeCell ref="E14:I14"/>
    <mergeCell ref="I15:J15"/>
    <mergeCell ref="B18:K18"/>
    <mergeCell ref="G16:H16"/>
    <mergeCell ref="E16:F16"/>
    <mergeCell ref="I16:J16"/>
    <mergeCell ref="B28:E28"/>
    <mergeCell ref="F28:G28"/>
    <mergeCell ref="H28:I28"/>
    <mergeCell ref="B19:K19"/>
    <mergeCell ref="B27:E27"/>
    <mergeCell ref="F27:G27"/>
    <mergeCell ref="B23:C23"/>
    <mergeCell ref="B24:C24"/>
    <mergeCell ref="B25:C25"/>
    <mergeCell ref="I23:J23"/>
    <mergeCell ref="I24:J24"/>
    <mergeCell ref="I25:J25"/>
    <mergeCell ref="B2:K2"/>
    <mergeCell ref="B8:C8"/>
    <mergeCell ref="B9:D9"/>
    <mergeCell ref="B10:D10"/>
    <mergeCell ref="B11:D11"/>
    <mergeCell ref="E9:I9"/>
    <mergeCell ref="B3:K3"/>
    <mergeCell ref="D8:E8"/>
    <mergeCell ref="E10:I10"/>
    <mergeCell ref="E11:F11"/>
    <mergeCell ref="E12:F12"/>
    <mergeCell ref="G11:K11"/>
    <mergeCell ref="G12:K12"/>
    <mergeCell ref="B12:D12"/>
    <mergeCell ref="C7:K7"/>
    <mergeCell ref="D23:H23"/>
    <mergeCell ref="D24:H24"/>
    <mergeCell ref="D25:H25"/>
    <mergeCell ref="H43:I43"/>
    <mergeCell ref="B45:K45"/>
    <mergeCell ref="B29:G29"/>
    <mergeCell ref="B31:K31"/>
    <mergeCell ref="B26:C26"/>
    <mergeCell ref="D26:H26"/>
    <mergeCell ref="I26:J26"/>
  </mergeCells>
  <dataValidations count="1">
    <dataValidation allowBlank="1" showInputMessage="1" showErrorMessage="1" promptTitle="Selecionar" prompt="Selecione a opção adequada ao caso" sqref="K15" xr:uid="{D155FAD2-5D09-4899-BA94-65F12ED96815}"/>
  </dataValidations>
  <pageMargins left="0.39370078740157483" right="0.39370078740157483" top="0.78740157480314965" bottom="0.39370078740157483" header="0.31496062992125984" footer="0.31496062992125984"/>
  <pageSetup paperSize="9" scale="92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Selecionar" prompt="Selecionar regime de trabalho" xr:uid="{0A6917E4-F6A2-4A0C-B41E-DDF6F3395699}">
          <x14:formula1>
            <xm:f>'Dados - não editar'!$C$2:$C$4</xm:f>
          </x14:formula1>
          <xm:sqref>E10:I10</xm:sqref>
        </x14:dataValidation>
        <x14:dataValidation type="list" allowBlank="1" showInputMessage="1" showErrorMessage="1" promptTitle="Selecionar" prompt="Selecionar a finalidade da avaliação" xr:uid="{5DB0D26D-12AE-42C2-880D-3F55AEE3EF1C}">
          <x14:formula1>
            <xm:f>'Dados - não editar'!$D$2:$D$5</xm:f>
          </x14:formula1>
          <xm:sqref>E13:I13</xm:sqref>
        </x14:dataValidation>
        <x14:dataValidation type="list" allowBlank="1" showInputMessage="1" showErrorMessage="1" promptTitle="Selecionar" prompt="Selecionar unidade de lotação" xr:uid="{9BA34313-1C69-41B3-87E6-24D215BAA01D}">
          <x14:formula1>
            <xm:f>'Dados - não editar'!$A$2:$A$8</xm:f>
          </x14:formula1>
          <xm:sqref>E9:I9</xm:sqref>
        </x14:dataValidation>
        <x14:dataValidation type="list" allowBlank="1" showInputMessage="1" showErrorMessage="1" promptTitle="Selecionar" prompt="Selecione a opção adequada ao caso" xr:uid="{F063CF4F-9473-46DE-9F5B-F1F6DB157688}">
          <x14:formula1>
            <xm:f>'Dados - não editar'!$F$2:$F$4</xm:f>
          </x14:formula1>
          <xm:sqref>I15 K16</xm:sqref>
        </x14:dataValidation>
        <x14:dataValidation type="list" allowBlank="1" showInputMessage="1" showErrorMessage="1" promptTitle="Selecionar" prompt="Selecionar a promoção/progressão solicitada" xr:uid="{745F0E5A-0077-45CF-B9DA-FC2190C6D8CB}">
          <x14:formula1>
            <xm:f>'Dados - não editar'!$E$2:$E$6</xm:f>
          </x14:formula1>
          <xm:sqref>E14:I14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342A1-0268-4AD2-827C-F508F97BA28B}">
  <dimension ref="A1:AX39"/>
  <sheetViews>
    <sheetView view="pageLayout" zoomScaleNormal="100" workbookViewId="0">
      <selection sqref="A1:X1"/>
    </sheetView>
  </sheetViews>
  <sheetFormatPr defaultRowHeight="14.4" x14ac:dyDescent="0.3"/>
  <cols>
    <col min="1" max="24" width="3.5546875" customWidth="1"/>
    <col min="25" max="26" width="8.77734375" customWidth="1"/>
    <col min="27" max="27" width="13.21875" customWidth="1"/>
    <col min="28" max="42" width="8.77734375" customWidth="1"/>
    <col min="43" max="43" width="9" customWidth="1"/>
  </cols>
  <sheetData>
    <row r="1" spans="1:32" ht="18" customHeight="1" x14ac:dyDescent="0.35">
      <c r="A1" s="231"/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</row>
    <row r="2" spans="1:32" ht="18" customHeight="1" x14ac:dyDescent="0.35">
      <c r="A2" s="231" t="s">
        <v>7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</row>
    <row r="3" spans="1:32" ht="18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32" ht="18" customHeight="1" x14ac:dyDescent="0.3">
      <c r="A4" s="230"/>
      <c r="B4" s="230"/>
      <c r="C4" s="230"/>
      <c r="D4" s="230"/>
      <c r="E4" s="2"/>
      <c r="F4" s="228"/>
      <c r="G4" s="228"/>
      <c r="H4" s="228"/>
      <c r="I4" s="228"/>
      <c r="J4" s="228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32" ht="18" customHeight="1" x14ac:dyDescent="0.3">
      <c r="A5" s="229" t="str">
        <f ca="1">CONCATENATE(IF(F8="Centro Multidisciplinar de Barra","Barra, ",IF(F8="Centro Multidisciplinar de Bom Jesus da Lapa","Bom Jesus da Lapa, ",IF(F8="Centro Multidisciplinar de Luís Eduardo Magalhães","Luís Eduardo Magalhães, ",IF(F8="Centro Multidisciplinar de Santa Maria da Vitória","Santa Maria da Vitória, ","Barreiras, ")))),DAY(TODAY())," de ",IF(MONTH(TODAY())=1,"janeiro",IF(MONTH(TODAY())=2,"fevereiro",IF(MONTH(TODAY())=3,"março",IF(MONTH(TODAY())=4,"abril",IF(MONTH(TODAY())=5,"maio",IF(MONTH(TODAY())=6,"junho",IF(MONTH(TODAY())=7,"julho",IF(MONTH(TODAY())=8,"agosto",IF(MONTH(TODAY())=9,"setembro",IF(MONTH(TODAY())=10,"outubro",IF(MONTH(TODAY())=11,"novembro","dezembro")))))))))))," de ",YEAR(TODAY()),".")</f>
        <v>Barreiras, 11 de fevereiro de 2026.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</row>
    <row r="6" spans="1:32" ht="18" customHeight="1" x14ac:dyDescent="0.3">
      <c r="A6" s="191"/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AC6" s="5"/>
      <c r="AF6" s="17"/>
    </row>
    <row r="7" spans="1:32" ht="18" customHeight="1" x14ac:dyDescent="0.3">
      <c r="A7" s="191"/>
      <c r="B7" s="191"/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AC7" s="5"/>
    </row>
    <row r="8" spans="1:32" ht="18" customHeight="1" x14ac:dyDescent="0.3">
      <c r="A8" s="2" t="s">
        <v>41</v>
      </c>
      <c r="B8" s="2"/>
      <c r="C8" s="2"/>
      <c r="D8" s="2"/>
      <c r="E8" s="2"/>
      <c r="F8" s="212" t="str">
        <f>Orientações!E9</f>
        <v>Centro das Ciências Exatas e das Tecnologias</v>
      </c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  <c r="T8" s="212"/>
      <c r="U8" s="212"/>
      <c r="V8" s="212"/>
      <c r="W8" s="212"/>
      <c r="X8" s="212"/>
    </row>
    <row r="9" spans="1:32" ht="18" customHeigh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32" ht="18" customHeight="1" x14ac:dyDescent="0.3">
      <c r="A10" s="3" t="s">
        <v>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AA10" s="5"/>
    </row>
    <row r="11" spans="1:32" ht="18" customHeight="1" x14ac:dyDescent="0.3">
      <c r="A11" s="232" t="str">
        <f>Orientações!E13</f>
        <v>Progressão Funcional Docente</v>
      </c>
      <c r="B11" s="232"/>
      <c r="C11" s="232"/>
      <c r="D11" s="232"/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32"/>
      <c r="Q11" s="232"/>
      <c r="R11" s="232"/>
      <c r="S11" s="232"/>
      <c r="T11" s="232"/>
      <c r="U11" s="232"/>
      <c r="V11" s="232"/>
      <c r="W11" s="232"/>
      <c r="X11" s="232"/>
    </row>
    <row r="12" spans="1:32" ht="18" customHeight="1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32" ht="18" customHeight="1" x14ac:dyDescent="0.3">
      <c r="A13" s="2" t="s">
        <v>11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32" ht="18" customHeigh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32" ht="18" customHeight="1" x14ac:dyDescent="0.3">
      <c r="A15" s="2"/>
      <c r="B15" s="2"/>
      <c r="C15" s="2" t="s">
        <v>47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32" ht="18" customHeight="1" x14ac:dyDescent="0.3">
      <c r="A16" s="2" t="s">
        <v>12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32" t="str">
        <f>CONCATENATE(A11,".")</f>
        <v>Progressão Funcional Docente.</v>
      </c>
      <c r="O16" s="232"/>
      <c r="P16" s="232"/>
      <c r="Q16" s="232"/>
      <c r="R16" s="232"/>
      <c r="S16" s="232"/>
      <c r="T16" s="232"/>
      <c r="U16" s="232"/>
      <c r="V16" s="232"/>
      <c r="W16" s="232"/>
      <c r="X16" s="232"/>
    </row>
    <row r="17" spans="1:50" ht="18" customHeight="1" x14ac:dyDescent="0.3">
      <c r="A17" s="2"/>
      <c r="B17" s="2"/>
      <c r="C17" s="2" t="s">
        <v>13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ht="18" customHeight="1" x14ac:dyDescent="0.3">
      <c r="A18" s="2" t="s">
        <v>18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ht="18" customHeight="1" x14ac:dyDescent="0.3">
      <c r="A19" s="2" t="s">
        <v>19</v>
      </c>
      <c r="B19" s="2"/>
      <c r="C19" s="233">
        <f>Orientações!E11</f>
        <v>45230</v>
      </c>
      <c r="D19" s="234"/>
      <c r="E19" s="234"/>
      <c r="F19" s="234"/>
      <c r="G19" s="191" t="s">
        <v>20</v>
      </c>
      <c r="H19" s="235">
        <f>Orientações!E12</f>
        <v>45961</v>
      </c>
      <c r="I19" s="236"/>
      <c r="J19" s="236"/>
      <c r="K19" s="236"/>
      <c r="L19" s="2" t="s">
        <v>21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ht="18" customHeight="1" x14ac:dyDescent="0.3">
      <c r="A20" s="2" t="s">
        <v>22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ht="18" customHeight="1" x14ac:dyDescent="0.3">
      <c r="A21" s="2" t="s">
        <v>23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ht="18" customHeight="1" x14ac:dyDescent="0.3">
      <c r="A22" s="2"/>
      <c r="B22" s="2"/>
      <c r="C22" s="2" t="s">
        <v>42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12" t="str">
        <f>Orientações!E13</f>
        <v>Progressão Funcional Docente</v>
      </c>
      <c r="O22" s="212"/>
      <c r="P22" s="212"/>
      <c r="Q22" s="212"/>
      <c r="R22" s="212"/>
      <c r="S22" s="212"/>
      <c r="T22" s="212"/>
      <c r="U22" s="212"/>
      <c r="V22" s="212"/>
      <c r="W22" s="212"/>
      <c r="X22" s="212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ht="18" customHeight="1" x14ac:dyDescent="0.3">
      <c r="A23" s="212" t="str">
        <f>CONCATENATE(Orientações!E14,".")</f>
        <v>do nível I da Classe C para o nível II da Classe C.</v>
      </c>
      <c r="B23" s="212"/>
      <c r="C23" s="212"/>
      <c r="D23" s="212"/>
      <c r="E23" s="212"/>
      <c r="F23" s="212"/>
      <c r="G23" s="212"/>
      <c r="H23" s="212"/>
      <c r="I23" s="212"/>
      <c r="J23" s="212"/>
      <c r="K23" s="212"/>
      <c r="L23" s="212"/>
      <c r="M23" s="212"/>
      <c r="N23" s="212"/>
      <c r="O23" s="2"/>
      <c r="P23" s="2"/>
      <c r="Q23" s="2"/>
      <c r="R23" s="2"/>
      <c r="S23" s="2"/>
      <c r="T23" s="2"/>
      <c r="U23" s="2"/>
      <c r="V23" s="2"/>
      <c r="W23" s="2"/>
      <c r="X23" s="2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ht="18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ht="18" customHeight="1" x14ac:dyDescent="0.3">
      <c r="A25" s="2"/>
      <c r="B25" s="2"/>
      <c r="C25" s="2" t="s">
        <v>44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ht="18" customHeight="1" x14ac:dyDescent="0.3">
      <c r="A26" s="2" t="s">
        <v>43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ht="18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ht="18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50" ht="18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50" ht="18" customHeight="1" x14ac:dyDescent="0.3">
      <c r="A30" s="228" t="s">
        <v>45</v>
      </c>
      <c r="B30" s="228"/>
      <c r="C30" s="228"/>
      <c r="D30" s="228"/>
      <c r="E30" s="228"/>
      <c r="F30" s="228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8"/>
      <c r="W30" s="228"/>
      <c r="X30" s="228"/>
    </row>
    <row r="31" spans="1:50" ht="18" customHeight="1" x14ac:dyDescent="0.3">
      <c r="A31" s="228" t="str">
        <f>Orientações!C7</f>
        <v>Nome Completo da(o) Solicitante</v>
      </c>
      <c r="B31" s="228"/>
      <c r="C31" s="228"/>
      <c r="D31" s="228"/>
      <c r="E31" s="228"/>
      <c r="F31" s="228"/>
      <c r="G31" s="228"/>
      <c r="H31" s="228"/>
      <c r="I31" s="228"/>
      <c r="J31" s="228"/>
      <c r="K31" s="228"/>
      <c r="L31" s="228"/>
      <c r="M31" s="228"/>
      <c r="N31" s="228"/>
      <c r="O31" s="228"/>
      <c r="P31" s="228"/>
      <c r="Q31" s="228"/>
      <c r="R31" s="228"/>
      <c r="S31" s="228"/>
      <c r="T31" s="228"/>
      <c r="U31" s="228"/>
      <c r="V31" s="228"/>
      <c r="W31" s="228"/>
      <c r="X31" s="228"/>
    </row>
    <row r="32" spans="1:50" ht="18" customHeight="1" x14ac:dyDescent="0.3">
      <c r="A32" s="228" t="str">
        <f>CONCATENATE("SIAPE nº ",Orientações!D8)</f>
        <v>SIAPE nº 1234567</v>
      </c>
      <c r="B32" s="228"/>
      <c r="C32" s="228"/>
      <c r="D32" s="228"/>
      <c r="E32" s="228"/>
      <c r="F32" s="228"/>
      <c r="G32" s="228"/>
      <c r="H32" s="228"/>
      <c r="I32" s="228"/>
      <c r="J32" s="228"/>
      <c r="K32" s="228"/>
      <c r="L32" s="228"/>
      <c r="M32" s="228"/>
      <c r="N32" s="228"/>
      <c r="O32" s="228"/>
      <c r="P32" s="228"/>
      <c r="Q32" s="228"/>
      <c r="R32" s="228"/>
      <c r="S32" s="228"/>
      <c r="T32" s="228"/>
      <c r="U32" s="228"/>
      <c r="V32" s="228"/>
      <c r="W32" s="228"/>
      <c r="X32" s="228"/>
    </row>
    <row r="33" spans="1:24" ht="18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8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8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4.4" customHeight="1" x14ac:dyDescent="0.3"/>
    <row r="37" spans="1:24" ht="14.4" customHeight="1" x14ac:dyDescent="0.3"/>
    <row r="38" spans="1:24" ht="14.4" customHeight="1" x14ac:dyDescent="0.3"/>
    <row r="39" spans="1:24" ht="14.4" customHeight="1" x14ac:dyDescent="0.3"/>
  </sheetData>
  <sheetProtection algorithmName="SHA-512" hashValue="8oButnBOh4PBacjrBWCRTwwQl+2/ijwzhzjRVs9WOkUn7D3KvbkSC6RWiKOGOFh0HSevZzclL3AP71OdSQsW0A==" saltValue="itr4mDSIU9RIq31vqslxQA==" spinCount="100000" sheet="1" objects="1" scenarios="1"/>
  <mergeCells count="15">
    <mergeCell ref="A1:X1"/>
    <mergeCell ref="F8:X8"/>
    <mergeCell ref="A11:X11"/>
    <mergeCell ref="N16:X16"/>
    <mergeCell ref="C19:F19"/>
    <mergeCell ref="H19:K19"/>
    <mergeCell ref="A2:X2"/>
    <mergeCell ref="A32:X32"/>
    <mergeCell ref="A5:X5"/>
    <mergeCell ref="A4:D4"/>
    <mergeCell ref="F4:J4"/>
    <mergeCell ref="N22:X22"/>
    <mergeCell ref="A23:N23"/>
    <mergeCell ref="A30:X30"/>
    <mergeCell ref="A31:X31"/>
  </mergeCells>
  <dataValidations count="1">
    <dataValidation allowBlank="1" showInputMessage="1" showErrorMessage="1" sqref="A11:X11 H19:K19" xr:uid="{41171CAE-3B12-4412-92E1-739873E78BCF}"/>
  </dataValidations>
  <printOptions horizontalCentered="1"/>
  <pageMargins left="0.78740157480314965" right="0.59055118110236227" top="1.5748031496062993" bottom="0.78740157480314965" header="0.19685039370078741" footer="0.31496062992125984"/>
  <pageSetup paperSize="9" orientation="portrait" r:id="rId1"/>
  <headerFooter>
    <oddHeader>&amp;C&amp;G
SERVIÇO PÚBLICO FEDERAL
UNIVERSIDADE FEDERAL DO OESTE DA BAHIA</oddHeader>
    <oddFooter>&amp;R&amp;P de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256FD-BDCF-4C5C-827E-66779933F0C9}">
  <sheetPr>
    <tabColor rgb="FFFFC000"/>
  </sheetPr>
  <dimension ref="A1:BT228"/>
  <sheetViews>
    <sheetView view="pageLayout" zoomScaleNormal="100" zoomScaleSheetLayoutView="130" workbookViewId="0">
      <selection activeCell="A5" sqref="A5:M5"/>
    </sheetView>
  </sheetViews>
  <sheetFormatPr defaultRowHeight="15.6" x14ac:dyDescent="0.3"/>
  <cols>
    <col min="1" max="2" width="10.5546875" style="1" customWidth="1"/>
    <col min="3" max="3" width="7" style="1" customWidth="1"/>
    <col min="4" max="5" width="11.21875" style="1" customWidth="1"/>
    <col min="6" max="6" width="10.77734375" style="1" customWidth="1"/>
    <col min="7" max="7" width="11.21875" style="1" customWidth="1"/>
    <col min="8" max="9" width="11" style="1" customWidth="1"/>
    <col min="10" max="11" width="11.21875" style="1" customWidth="1"/>
    <col min="12" max="13" width="11" style="1" customWidth="1"/>
  </cols>
  <sheetData>
    <row r="1" spans="1:72" ht="30" customHeight="1" x14ac:dyDescent="0.3">
      <c r="A1" s="240" t="s">
        <v>90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</row>
    <row r="2" spans="1:72" ht="9" customHeight="1" x14ac:dyDescent="0.3">
      <c r="A2" s="2"/>
      <c r="B2" s="51"/>
      <c r="C2" s="51"/>
      <c r="D2" s="51"/>
      <c r="E2" s="51"/>
      <c r="F2" s="51"/>
      <c r="G2" s="51"/>
      <c r="H2" s="51"/>
      <c r="I2" s="2"/>
      <c r="J2" s="2"/>
      <c r="K2" s="2"/>
      <c r="L2" s="2"/>
      <c r="M2" s="2"/>
    </row>
    <row r="3" spans="1:72" ht="28.8" customHeight="1" x14ac:dyDescent="0.3">
      <c r="A3" s="241" t="s">
        <v>432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</row>
    <row r="4" spans="1:72" s="65" customFormat="1" ht="9.6" customHeight="1" x14ac:dyDescent="0.3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</row>
    <row r="5" spans="1:72" ht="46.8" customHeight="1" x14ac:dyDescent="0.3">
      <c r="A5" s="242" t="s">
        <v>187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</row>
    <row r="6" spans="1:72" ht="9" customHeight="1" x14ac:dyDescent="0.3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1:72" ht="16.2" thickBot="1" x14ac:dyDescent="0.35">
      <c r="A7" s="243" t="s">
        <v>96</v>
      </c>
      <c r="B7" s="243"/>
      <c r="C7" s="243"/>
      <c r="D7" s="243"/>
      <c r="E7" s="243"/>
      <c r="F7" s="243"/>
      <c r="G7" s="243"/>
      <c r="H7" s="243"/>
      <c r="I7" s="243"/>
      <c r="J7" s="243"/>
      <c r="K7" s="243"/>
      <c r="L7" s="243"/>
      <c r="M7" s="243"/>
    </row>
    <row r="8" spans="1:72" ht="17.399999999999999" customHeight="1" x14ac:dyDescent="0.3">
      <c r="A8" s="66" t="s">
        <v>24</v>
      </c>
      <c r="B8" s="244" t="str">
        <f>Orientações!C7</f>
        <v>Nome Completo da(o) Solicitante</v>
      </c>
      <c r="C8" s="244"/>
      <c r="D8" s="244"/>
      <c r="E8" s="244"/>
      <c r="F8" s="244"/>
      <c r="G8" s="244"/>
      <c r="H8" s="245" t="s">
        <v>93</v>
      </c>
      <c r="I8" s="245"/>
      <c r="J8" s="244">
        <f>Orientações!D8</f>
        <v>1234567</v>
      </c>
      <c r="K8" s="244"/>
      <c r="L8" s="245"/>
      <c r="M8" s="246"/>
    </row>
    <row r="9" spans="1:72" ht="17.399999999999999" customHeight="1" x14ac:dyDescent="0.3">
      <c r="A9" s="221" t="s">
        <v>94</v>
      </c>
      <c r="B9" s="232"/>
      <c r="C9" s="212" t="str">
        <f>Orientações!E9</f>
        <v>Centro das Ciências Exatas e das Tecnologias</v>
      </c>
      <c r="D9" s="212"/>
      <c r="E9" s="212"/>
      <c r="F9" s="212"/>
      <c r="G9" s="212"/>
      <c r="H9" s="232" t="s">
        <v>95</v>
      </c>
      <c r="I9" s="232"/>
      <c r="J9" s="212" t="str">
        <f>Orientações!E10</f>
        <v>40 horas semanais com dedicação exclusiva</v>
      </c>
      <c r="K9" s="212"/>
      <c r="L9" s="212"/>
      <c r="M9" s="237"/>
      <c r="N9" s="1"/>
    </row>
    <row r="10" spans="1:72" ht="17.399999999999999" customHeight="1" x14ac:dyDescent="0.3">
      <c r="A10" s="221" t="s">
        <v>91</v>
      </c>
      <c r="B10" s="232"/>
      <c r="C10" s="232"/>
      <c r="D10" s="125">
        <f>Orientações!E11</f>
        <v>45230</v>
      </c>
      <c r="E10" s="4" t="s">
        <v>56</v>
      </c>
      <c r="F10" s="126">
        <f>Orientações!E12</f>
        <v>45961</v>
      </c>
      <c r="G10" s="2"/>
      <c r="H10" s="2"/>
      <c r="I10" s="2"/>
      <c r="J10" s="2"/>
      <c r="K10" s="2"/>
      <c r="L10" s="2"/>
      <c r="M10" s="9"/>
      <c r="N10" s="1"/>
    </row>
    <row r="11" spans="1:72" ht="17.399999999999999" customHeight="1" thickBot="1" x14ac:dyDescent="0.35">
      <c r="A11" s="238" t="s">
        <v>97</v>
      </c>
      <c r="B11" s="239"/>
      <c r="C11" s="239"/>
      <c r="D11" s="239"/>
      <c r="E11" s="218" t="str">
        <f>IF(Orientações!I15="Sim",CONCATENATE(Orientações!I15," (de ",DAY(Orientações!E16),"/",MONTH(Orientações!E16),"/",YEAR(Orientações!E16)," a ",DAY(Orientações!I16),"/",MONTH(Orientações!I16),"/",YEAR(Orientações!I16),")"),Orientações!I15)</f>
        <v>Não se aplica</v>
      </c>
      <c r="F11" s="218"/>
      <c r="G11" s="218"/>
      <c r="H11" s="218"/>
      <c r="I11" s="12"/>
      <c r="J11" s="99"/>
      <c r="K11" s="12"/>
      <c r="L11" s="12"/>
      <c r="M11" s="13"/>
    </row>
    <row r="12" spans="1:72" ht="17.399999999999999" customHeight="1" thickBot="1" x14ac:dyDescent="0.35">
      <c r="A12" s="212"/>
      <c r="B12" s="212"/>
      <c r="C12" s="212"/>
      <c r="D12" s="212"/>
      <c r="E12" s="212"/>
      <c r="F12" s="212"/>
      <c r="G12" s="212"/>
      <c r="H12" s="2"/>
      <c r="I12" s="2"/>
      <c r="J12" s="2"/>
      <c r="K12" s="2"/>
      <c r="L12" s="2"/>
      <c r="M12" s="2"/>
    </row>
    <row r="13" spans="1:72" ht="17.399999999999999" customHeight="1" x14ac:dyDescent="0.3">
      <c r="A13" s="255" t="str">
        <f>Orientações!B14</f>
        <v>Progressão  solicitada:</v>
      </c>
      <c r="B13" s="245"/>
      <c r="C13" s="67" t="str">
        <f>Orientações!E14</f>
        <v>do nível I da Classe C para o nível II da Classe C</v>
      </c>
      <c r="D13" s="69"/>
      <c r="E13" s="70"/>
      <c r="F13" s="69"/>
      <c r="G13" s="71"/>
      <c r="H13" s="71"/>
      <c r="I13" s="71"/>
      <c r="J13" s="178"/>
      <c r="K13" s="178"/>
      <c r="L13" s="178"/>
      <c r="M13" s="183">
        <f>IF(C13='Dados - não editar'!G2,'Dados - não editar'!H2,IF(C13='Dados - não editar'!G3,'Dados - não editar'!H3,IF(C13='Dados - não editar'!G4,'Dados - não editar'!H4,IF(C13='Dados - não editar'!G5,'Dados - não editar'!H5,IF(C13='Dados - não editar'!G6,'Dados - não editar'!H6,"")))))</f>
        <v>70</v>
      </c>
    </row>
    <row r="14" spans="1:72" ht="17.399999999999999" customHeight="1" x14ac:dyDescent="0.3">
      <c r="A14" s="256" t="s">
        <v>379</v>
      </c>
      <c r="B14" s="257"/>
      <c r="C14" s="257"/>
      <c r="D14" s="257"/>
      <c r="E14" s="257"/>
      <c r="F14" s="257"/>
      <c r="G14" s="4">
        <f>M15</f>
        <v>70</v>
      </c>
      <c r="H14" s="2" t="s">
        <v>98</v>
      </c>
      <c r="J14" s="179"/>
      <c r="K14" s="179"/>
      <c r="L14" s="179"/>
      <c r="M14" s="184">
        <f>IF(J9="20 horas semanais",M13*0.8,M13)</f>
        <v>70</v>
      </c>
    </row>
    <row r="15" spans="1:72" ht="17.399999999999999" customHeight="1" thickBot="1" x14ac:dyDescent="0.35">
      <c r="A15" s="258" t="s">
        <v>92</v>
      </c>
      <c r="B15" s="259"/>
      <c r="C15" s="259"/>
      <c r="D15" s="259"/>
      <c r="E15" s="103" t="str">
        <f>IF(AND(D10&lt;J15,F10&lt;J15),"-",IF(AND(D10&lt;J15,F10&gt;=J15),J15,IF(D10&lt;=K15,D10,IF(D10&gt;K15,"-","-"))))</f>
        <v>-</v>
      </c>
      <c r="F15" s="104" t="s">
        <v>56</v>
      </c>
      <c r="G15" s="103" t="str">
        <f>IF(E15="-","-",IF(F10&lt;=K15,F10,IF(F10&gt;K15,K15,"-")))</f>
        <v>-</v>
      </c>
      <c r="H15" s="105"/>
      <c r="I15" s="105"/>
      <c r="J15" s="189">
        <v>44819</v>
      </c>
      <c r="K15" s="189">
        <v>45169</v>
      </c>
      <c r="L15" s="180"/>
      <c r="M15" s="190">
        <f>IF(Orientações!I15="Sim",M14*0.75,M14)</f>
        <v>70</v>
      </c>
    </row>
    <row r="16" spans="1:72" ht="17.399999999999999" customHeight="1" thickBot="1" x14ac:dyDescent="0.35">
      <c r="A16" s="15"/>
      <c r="B16" s="15"/>
      <c r="C16" s="15"/>
      <c r="D16" s="15"/>
      <c r="E16" s="3"/>
      <c r="F16" s="50"/>
      <c r="G16" s="3"/>
      <c r="H16" s="2"/>
      <c r="I16" s="2"/>
      <c r="J16" s="2"/>
      <c r="K16" s="2"/>
      <c r="L16" s="2"/>
      <c r="M16" s="2"/>
    </row>
    <row r="17" spans="1:13" ht="17.399999999999999" customHeight="1" thickBot="1" x14ac:dyDescent="0.35">
      <c r="A17" s="106" t="s">
        <v>99</v>
      </c>
      <c r="B17" s="107"/>
      <c r="C17" s="107"/>
      <c r="D17" s="107"/>
      <c r="E17" s="107"/>
      <c r="F17" s="134">
        <f>IF(E15="-",0,((G15-E15)/(365/12)))</f>
        <v>0</v>
      </c>
      <c r="G17" s="109" t="s">
        <v>380</v>
      </c>
      <c r="H17" s="109"/>
      <c r="I17" s="107"/>
      <c r="J17" s="107"/>
      <c r="K17" s="107"/>
      <c r="L17" s="119"/>
      <c r="M17" s="108"/>
    </row>
    <row r="18" spans="1:13" ht="17.399999999999999" customHeight="1" x14ac:dyDescent="0.3">
      <c r="A18" s="2"/>
      <c r="B18" s="2"/>
      <c r="C18" s="2"/>
      <c r="D18" s="2"/>
      <c r="E18" s="2"/>
      <c r="F18" s="4"/>
      <c r="G18" s="2"/>
      <c r="H18" s="2"/>
      <c r="I18" s="2"/>
      <c r="J18" s="2"/>
      <c r="K18" s="2"/>
      <c r="L18" s="2"/>
      <c r="M18" s="2"/>
    </row>
    <row r="19" spans="1:13" x14ac:dyDescent="0.3">
      <c r="A19" s="260" t="s">
        <v>100</v>
      </c>
      <c r="B19" s="260"/>
      <c r="C19" s="260"/>
      <c r="D19" s="260"/>
      <c r="E19" s="260"/>
      <c r="F19" s="260"/>
      <c r="G19" s="260"/>
      <c r="H19" s="260"/>
      <c r="I19" s="260"/>
      <c r="J19" s="260"/>
      <c r="K19" s="260"/>
      <c r="L19" s="260"/>
      <c r="M19" s="260"/>
    </row>
    <row r="20" spans="1:13" ht="118.8" customHeight="1" x14ac:dyDescent="0.3">
      <c r="A20" s="261"/>
      <c r="B20" s="261"/>
      <c r="C20" s="261"/>
      <c r="D20" s="261"/>
      <c r="E20" s="261"/>
      <c r="F20" s="261"/>
      <c r="G20" s="261"/>
      <c r="H20" s="261"/>
      <c r="I20" s="261"/>
      <c r="J20" s="261"/>
      <c r="K20" s="261"/>
      <c r="L20" s="261"/>
      <c r="M20" s="261"/>
    </row>
    <row r="21" spans="1:13" ht="8.4" customHeight="1" x14ac:dyDescent="0.3"/>
    <row r="22" spans="1:13" ht="33" customHeight="1" x14ac:dyDescent="0.3">
      <c r="A22" s="247" t="s">
        <v>188</v>
      </c>
      <c r="B22" s="247"/>
      <c r="C22" s="247"/>
      <c r="D22" s="247"/>
      <c r="E22" s="247"/>
      <c r="F22" s="247"/>
      <c r="G22" s="247"/>
      <c r="H22" s="247"/>
      <c r="I22" s="247"/>
      <c r="J22" s="247"/>
      <c r="K22" s="247"/>
      <c r="L22" s="247"/>
      <c r="M22" s="247"/>
    </row>
    <row r="23" spans="1:13" ht="31.2" customHeight="1" x14ac:dyDescent="0.3">
      <c r="A23" s="248" t="s">
        <v>67</v>
      </c>
      <c r="B23" s="248"/>
      <c r="C23" s="249" t="s">
        <v>68</v>
      </c>
      <c r="D23" s="249"/>
      <c r="E23" s="18" t="s">
        <v>176</v>
      </c>
      <c r="F23" s="18" t="s">
        <v>177</v>
      </c>
      <c r="G23" s="18" t="s">
        <v>178</v>
      </c>
      <c r="H23" s="248" t="s">
        <v>69</v>
      </c>
      <c r="I23" s="248"/>
      <c r="J23" s="19" t="s">
        <v>179</v>
      </c>
      <c r="K23" s="19" t="s">
        <v>180</v>
      </c>
      <c r="L23" s="250" t="s">
        <v>70</v>
      </c>
      <c r="M23" s="250"/>
    </row>
    <row r="24" spans="1:13" ht="58.8" customHeight="1" x14ac:dyDescent="0.3">
      <c r="A24" s="251" t="s">
        <v>71</v>
      </c>
      <c r="B24" s="252"/>
      <c r="C24" s="20">
        <f>0.75/15</f>
        <v>0.05</v>
      </c>
      <c r="D24" s="21" t="s">
        <v>72</v>
      </c>
      <c r="E24" s="25"/>
      <c r="F24" s="26" t="s">
        <v>416</v>
      </c>
      <c r="G24" s="31">
        <f>C24*E24</f>
        <v>0</v>
      </c>
      <c r="H24" s="253" t="s">
        <v>74</v>
      </c>
      <c r="I24" s="253"/>
      <c r="J24" s="29"/>
      <c r="K24" s="32">
        <f>C24*J24</f>
        <v>0</v>
      </c>
      <c r="L24" s="254" t="s">
        <v>74</v>
      </c>
      <c r="M24" s="254"/>
    </row>
    <row r="25" spans="1:13" ht="100.2" customHeight="1" x14ac:dyDescent="0.3">
      <c r="A25" s="265" t="s">
        <v>303</v>
      </c>
      <c r="B25" s="266"/>
      <c r="C25" s="22">
        <f>0.75/4</f>
        <v>0.1875</v>
      </c>
      <c r="D25" s="23" t="s">
        <v>197</v>
      </c>
      <c r="E25" s="27"/>
      <c r="F25" s="28"/>
      <c r="G25" s="36">
        <f>IF((C25*E25)&lt;6,C25*E25,6)</f>
        <v>0</v>
      </c>
      <c r="H25" s="267"/>
      <c r="I25" s="267"/>
      <c r="J25" s="30"/>
      <c r="K25" s="37">
        <f>IF((C25*J25)&lt;6,C25*J25,6)</f>
        <v>0</v>
      </c>
      <c r="L25" s="268"/>
      <c r="M25" s="268"/>
    </row>
    <row r="26" spans="1:13" ht="73.8" customHeight="1" x14ac:dyDescent="0.3">
      <c r="A26" s="251" t="s">
        <v>189</v>
      </c>
      <c r="B26" s="252"/>
      <c r="C26" s="20">
        <v>0.3</v>
      </c>
      <c r="D26" s="21" t="s">
        <v>190</v>
      </c>
      <c r="E26" s="25"/>
      <c r="F26" s="26"/>
      <c r="G26" s="31">
        <f>C26*E26</f>
        <v>0</v>
      </c>
      <c r="H26" s="253"/>
      <c r="I26" s="253"/>
      <c r="J26" s="29"/>
      <c r="K26" s="32">
        <f>C26*J26</f>
        <v>0</v>
      </c>
      <c r="L26" s="254"/>
      <c r="M26" s="254"/>
    </row>
    <row r="27" spans="1:13" x14ac:dyDescent="0.3">
      <c r="A27" s="262" t="s">
        <v>75</v>
      </c>
      <c r="B27" s="262"/>
      <c r="C27" s="262"/>
      <c r="D27" s="262"/>
      <c r="E27" s="263" t="s">
        <v>76</v>
      </c>
      <c r="F27" s="263"/>
      <c r="G27" s="34">
        <f>SUM(G24:G26)</f>
        <v>0</v>
      </c>
      <c r="H27" s="35"/>
      <c r="I27" s="263" t="s">
        <v>77</v>
      </c>
      <c r="J27" s="263"/>
      <c r="K27" s="34">
        <f>SUM(K24:K26)</f>
        <v>0</v>
      </c>
      <c r="L27" s="35"/>
      <c r="M27" s="33"/>
    </row>
    <row r="28" spans="1:13" ht="16.8" customHeight="1" x14ac:dyDescent="0.3"/>
    <row r="29" spans="1:13" ht="19.8" customHeight="1" x14ac:dyDescent="0.3">
      <c r="A29" s="264" t="s">
        <v>534</v>
      </c>
      <c r="B29" s="264"/>
      <c r="C29" s="264"/>
      <c r="D29" s="264"/>
      <c r="E29" s="264"/>
      <c r="F29" s="264"/>
      <c r="G29" s="264"/>
      <c r="H29" s="264"/>
      <c r="I29" s="264"/>
      <c r="J29" s="264"/>
      <c r="K29" s="264"/>
      <c r="L29" s="264"/>
      <c r="M29" s="264"/>
    </row>
    <row r="30" spans="1:13" ht="31.2" customHeight="1" x14ac:dyDescent="0.3">
      <c r="A30" s="248" t="s">
        <v>67</v>
      </c>
      <c r="B30" s="248"/>
      <c r="C30" s="249" t="s">
        <v>68</v>
      </c>
      <c r="D30" s="249"/>
      <c r="E30" s="18" t="s">
        <v>176</v>
      </c>
      <c r="F30" s="18" t="s">
        <v>177</v>
      </c>
      <c r="G30" s="18" t="s">
        <v>178</v>
      </c>
      <c r="H30" s="248" t="s">
        <v>69</v>
      </c>
      <c r="I30" s="248"/>
      <c r="J30" s="19" t="s">
        <v>179</v>
      </c>
      <c r="K30" s="19" t="s">
        <v>180</v>
      </c>
      <c r="L30" s="250" t="s">
        <v>70</v>
      </c>
      <c r="M30" s="250"/>
    </row>
    <row r="31" spans="1:13" ht="87.6" customHeight="1" x14ac:dyDescent="0.3">
      <c r="A31" s="252" t="s">
        <v>204</v>
      </c>
      <c r="B31" s="269"/>
      <c r="C31" s="20">
        <v>30</v>
      </c>
      <c r="D31" s="21" t="s">
        <v>112</v>
      </c>
      <c r="E31" s="25"/>
      <c r="F31" s="26"/>
      <c r="G31" s="31">
        <f t="shared" ref="G31:G33" si="0">C31*E31</f>
        <v>0</v>
      </c>
      <c r="H31" s="253"/>
      <c r="I31" s="253"/>
      <c r="J31" s="29"/>
      <c r="K31" s="32">
        <f t="shared" ref="K31:K33" si="1">C31*J31</f>
        <v>0</v>
      </c>
      <c r="L31" s="254"/>
      <c r="M31" s="254"/>
    </row>
    <row r="32" spans="1:13" ht="87" customHeight="1" x14ac:dyDescent="0.3">
      <c r="A32" s="266" t="s">
        <v>205</v>
      </c>
      <c r="B32" s="270"/>
      <c r="C32" s="22">
        <v>16.5</v>
      </c>
      <c r="D32" s="23" t="s">
        <v>112</v>
      </c>
      <c r="E32" s="27"/>
      <c r="F32" s="28"/>
      <c r="G32" s="36">
        <f t="shared" si="0"/>
        <v>0</v>
      </c>
      <c r="H32" s="267"/>
      <c r="I32" s="267"/>
      <c r="J32" s="30"/>
      <c r="K32" s="37">
        <f t="shared" si="1"/>
        <v>0</v>
      </c>
      <c r="L32" s="268"/>
      <c r="M32" s="268"/>
    </row>
    <row r="33" spans="1:13" ht="74.400000000000006" customHeight="1" x14ac:dyDescent="0.3">
      <c r="A33" s="252" t="s">
        <v>211</v>
      </c>
      <c r="B33" s="269"/>
      <c r="C33" s="20">
        <v>3</v>
      </c>
      <c r="D33" s="21" t="s">
        <v>112</v>
      </c>
      <c r="E33" s="25"/>
      <c r="F33" s="26"/>
      <c r="G33" s="31">
        <f t="shared" si="0"/>
        <v>0</v>
      </c>
      <c r="H33" s="253"/>
      <c r="I33" s="253"/>
      <c r="J33" s="29"/>
      <c r="K33" s="32">
        <f t="shared" si="1"/>
        <v>0</v>
      </c>
      <c r="L33" s="254"/>
      <c r="M33" s="254"/>
    </row>
    <row r="34" spans="1:13" ht="88.2" customHeight="1" x14ac:dyDescent="0.3">
      <c r="A34" s="266" t="s">
        <v>206</v>
      </c>
      <c r="B34" s="270"/>
      <c r="C34" s="22">
        <v>0.5</v>
      </c>
      <c r="D34" s="23" t="s">
        <v>207</v>
      </c>
      <c r="E34" s="27"/>
      <c r="F34" s="28"/>
      <c r="G34" s="36">
        <f>IF((C34*E34)&lt;4,C34*E34,4)</f>
        <v>0</v>
      </c>
      <c r="H34" s="267"/>
      <c r="I34" s="267"/>
      <c r="J34" s="30"/>
      <c r="K34" s="37">
        <f>IF((C34*J34)&lt;4,C34*J34,4)</f>
        <v>0</v>
      </c>
      <c r="L34" s="268"/>
      <c r="M34" s="268"/>
    </row>
    <row r="35" spans="1:13" ht="87.6" customHeight="1" x14ac:dyDescent="0.3">
      <c r="A35" s="252" t="s">
        <v>208</v>
      </c>
      <c r="B35" s="269"/>
      <c r="C35" s="20">
        <v>0.8</v>
      </c>
      <c r="D35" s="21" t="s">
        <v>207</v>
      </c>
      <c r="E35" s="25"/>
      <c r="F35" s="26"/>
      <c r="G35" s="31">
        <f>IF((C35*E35)&lt;4,C35*E35,4)</f>
        <v>0</v>
      </c>
      <c r="H35" s="253"/>
      <c r="I35" s="253"/>
      <c r="J35" s="29"/>
      <c r="K35" s="32">
        <f>IF((C35*J35)&lt;4,C35*J35,4)</f>
        <v>0</v>
      </c>
      <c r="L35" s="254"/>
      <c r="M35" s="254"/>
    </row>
    <row r="36" spans="1:13" ht="31.2" customHeight="1" x14ac:dyDescent="0.3">
      <c r="A36" s="271" t="s">
        <v>67</v>
      </c>
      <c r="B36" s="271"/>
      <c r="C36" s="272" t="s">
        <v>68</v>
      </c>
      <c r="D36" s="272"/>
      <c r="E36" s="73" t="s">
        <v>176</v>
      </c>
      <c r="F36" s="73" t="s">
        <v>177</v>
      </c>
      <c r="G36" s="73" t="s">
        <v>178</v>
      </c>
      <c r="H36" s="271" t="s">
        <v>69</v>
      </c>
      <c r="I36" s="271"/>
      <c r="J36" s="74" t="s">
        <v>179</v>
      </c>
      <c r="K36" s="74" t="s">
        <v>180</v>
      </c>
      <c r="L36" s="273" t="s">
        <v>70</v>
      </c>
      <c r="M36" s="273"/>
    </row>
    <row r="37" spans="1:13" ht="90.6" customHeight="1" x14ac:dyDescent="0.3">
      <c r="A37" s="266" t="s">
        <v>209</v>
      </c>
      <c r="B37" s="270"/>
      <c r="C37" s="22">
        <v>0.2</v>
      </c>
      <c r="D37" s="23" t="s">
        <v>210</v>
      </c>
      <c r="E37" s="27"/>
      <c r="F37" s="28"/>
      <c r="G37" s="36">
        <f>IF((C37*E37)&lt;1,C37*E37,1)</f>
        <v>0</v>
      </c>
      <c r="H37" s="267"/>
      <c r="I37" s="267"/>
      <c r="J37" s="30"/>
      <c r="K37" s="37">
        <f>IF((C37*J37)&lt;1,C37*J37,1)</f>
        <v>0</v>
      </c>
      <c r="L37" s="268"/>
      <c r="M37" s="268"/>
    </row>
    <row r="38" spans="1:13" ht="88.8" customHeight="1" x14ac:dyDescent="0.3">
      <c r="A38" s="252" t="s">
        <v>215</v>
      </c>
      <c r="B38" s="269"/>
      <c r="C38" s="20">
        <v>0.3</v>
      </c>
      <c r="D38" s="21" t="s">
        <v>216</v>
      </c>
      <c r="E38" s="25"/>
      <c r="F38" s="26"/>
      <c r="G38" s="31">
        <f>IF((C38*E38)&lt;1.5,C38*E38,1.5)</f>
        <v>0</v>
      </c>
      <c r="H38" s="253"/>
      <c r="I38" s="253"/>
      <c r="J38" s="29"/>
      <c r="K38" s="32">
        <f>IF((C38*J38)&lt;1.5,C38*J38,1.5)</f>
        <v>0</v>
      </c>
      <c r="L38" s="254"/>
      <c r="M38" s="254"/>
    </row>
    <row r="39" spans="1:13" ht="78" customHeight="1" x14ac:dyDescent="0.3">
      <c r="A39" s="266" t="s">
        <v>212</v>
      </c>
      <c r="B39" s="270"/>
      <c r="C39" s="22">
        <v>5</v>
      </c>
      <c r="D39" s="23" t="s">
        <v>114</v>
      </c>
      <c r="E39" s="27"/>
      <c r="F39" s="28"/>
      <c r="G39" s="36">
        <f t="shared" ref="G39:G41" si="2">C39*E39</f>
        <v>0</v>
      </c>
      <c r="H39" s="267"/>
      <c r="I39" s="267"/>
      <c r="J39" s="30"/>
      <c r="K39" s="37">
        <f t="shared" ref="K39:K41" si="3">C39*J39</f>
        <v>0</v>
      </c>
      <c r="L39" s="268"/>
      <c r="M39" s="268"/>
    </row>
    <row r="40" spans="1:13" ht="66.599999999999994" customHeight="1" x14ac:dyDescent="0.3">
      <c r="A40" s="252" t="s">
        <v>213</v>
      </c>
      <c r="B40" s="269"/>
      <c r="C40" s="20">
        <v>2</v>
      </c>
      <c r="D40" s="21" t="s">
        <v>114</v>
      </c>
      <c r="E40" s="25"/>
      <c r="F40" s="26"/>
      <c r="G40" s="31">
        <f t="shared" si="2"/>
        <v>0</v>
      </c>
      <c r="H40" s="253"/>
      <c r="I40" s="253"/>
      <c r="J40" s="29"/>
      <c r="K40" s="32">
        <f t="shared" si="3"/>
        <v>0</v>
      </c>
      <c r="L40" s="254"/>
      <c r="M40" s="254"/>
    </row>
    <row r="41" spans="1:13" ht="50.4" customHeight="1" x14ac:dyDescent="0.3">
      <c r="A41" s="266" t="s">
        <v>214</v>
      </c>
      <c r="B41" s="270"/>
      <c r="C41" s="22">
        <v>5</v>
      </c>
      <c r="D41" s="23" t="s">
        <v>115</v>
      </c>
      <c r="E41" s="27"/>
      <c r="F41" s="28"/>
      <c r="G41" s="36">
        <f t="shared" si="2"/>
        <v>0</v>
      </c>
      <c r="H41" s="267"/>
      <c r="I41" s="267"/>
      <c r="J41" s="30"/>
      <c r="K41" s="37">
        <f t="shared" si="3"/>
        <v>0</v>
      </c>
      <c r="L41" s="268"/>
      <c r="M41" s="268"/>
    </row>
    <row r="42" spans="1:13" ht="31.2" customHeight="1" x14ac:dyDescent="0.3">
      <c r="A42" s="248" t="s">
        <v>67</v>
      </c>
      <c r="B42" s="248"/>
      <c r="C42" s="249" t="s">
        <v>68</v>
      </c>
      <c r="D42" s="249"/>
      <c r="E42" s="18" t="s">
        <v>176</v>
      </c>
      <c r="F42" s="18" t="s">
        <v>177</v>
      </c>
      <c r="G42" s="18" t="s">
        <v>178</v>
      </c>
      <c r="H42" s="248" t="s">
        <v>69</v>
      </c>
      <c r="I42" s="248"/>
      <c r="J42" s="19" t="s">
        <v>179</v>
      </c>
      <c r="K42" s="19" t="s">
        <v>180</v>
      </c>
      <c r="L42" s="250" t="s">
        <v>70</v>
      </c>
      <c r="M42" s="250"/>
    </row>
    <row r="43" spans="1:13" ht="147" customHeight="1" x14ac:dyDescent="0.3">
      <c r="A43" s="252" t="s">
        <v>217</v>
      </c>
      <c r="B43" s="269"/>
      <c r="C43" s="20">
        <v>30</v>
      </c>
      <c r="D43" s="21" t="s">
        <v>112</v>
      </c>
      <c r="E43" s="25"/>
      <c r="F43" s="26"/>
      <c r="G43" s="31">
        <f t="shared" ref="G43:G45" si="4">C43*E43</f>
        <v>0</v>
      </c>
      <c r="H43" s="253"/>
      <c r="I43" s="253"/>
      <c r="J43" s="29"/>
      <c r="K43" s="32">
        <f t="shared" ref="K43:K45" si="5">C43*J43</f>
        <v>0</v>
      </c>
      <c r="L43" s="254"/>
      <c r="M43" s="254"/>
    </row>
    <row r="44" spans="1:13" ht="147.6" customHeight="1" x14ac:dyDescent="0.3">
      <c r="A44" s="266" t="s">
        <v>218</v>
      </c>
      <c r="B44" s="270"/>
      <c r="C44" s="22">
        <v>10</v>
      </c>
      <c r="D44" s="23" t="s">
        <v>112</v>
      </c>
      <c r="E44" s="27"/>
      <c r="F44" s="28"/>
      <c r="G44" s="36">
        <f t="shared" si="4"/>
        <v>0</v>
      </c>
      <c r="H44" s="267"/>
      <c r="I44" s="267"/>
      <c r="J44" s="30"/>
      <c r="K44" s="37">
        <f t="shared" si="5"/>
        <v>0</v>
      </c>
      <c r="L44" s="268"/>
      <c r="M44" s="268"/>
    </row>
    <row r="45" spans="1:13" ht="135" customHeight="1" x14ac:dyDescent="0.3">
      <c r="A45" s="252" t="s">
        <v>219</v>
      </c>
      <c r="B45" s="269"/>
      <c r="C45" s="20">
        <v>5</v>
      </c>
      <c r="D45" s="21" t="s">
        <v>112</v>
      </c>
      <c r="E45" s="25"/>
      <c r="F45" s="26"/>
      <c r="G45" s="31">
        <f t="shared" si="4"/>
        <v>0</v>
      </c>
      <c r="H45" s="253"/>
      <c r="I45" s="253"/>
      <c r="J45" s="29"/>
      <c r="K45" s="32">
        <f t="shared" si="5"/>
        <v>0</v>
      </c>
      <c r="L45" s="254"/>
      <c r="M45" s="254"/>
    </row>
    <row r="46" spans="1:13" ht="31.2" customHeight="1" x14ac:dyDescent="0.3">
      <c r="A46" s="271" t="s">
        <v>67</v>
      </c>
      <c r="B46" s="271"/>
      <c r="C46" s="272" t="s">
        <v>68</v>
      </c>
      <c r="D46" s="272"/>
      <c r="E46" s="73" t="s">
        <v>176</v>
      </c>
      <c r="F46" s="73" t="s">
        <v>177</v>
      </c>
      <c r="G46" s="73" t="s">
        <v>178</v>
      </c>
      <c r="H46" s="271" t="s">
        <v>69</v>
      </c>
      <c r="I46" s="271"/>
      <c r="J46" s="74" t="s">
        <v>179</v>
      </c>
      <c r="K46" s="74" t="s">
        <v>180</v>
      </c>
      <c r="L46" s="273" t="s">
        <v>70</v>
      </c>
      <c r="M46" s="273"/>
    </row>
    <row r="47" spans="1:13" ht="161.4" customHeight="1" x14ac:dyDescent="0.3">
      <c r="A47" s="266" t="s">
        <v>220</v>
      </c>
      <c r="B47" s="270"/>
      <c r="C47" s="22">
        <v>2</v>
      </c>
      <c r="D47" s="23" t="s">
        <v>112</v>
      </c>
      <c r="E47" s="27"/>
      <c r="F47" s="28"/>
      <c r="G47" s="36">
        <f t="shared" ref="G47:G51" si="6">C47*E47</f>
        <v>0</v>
      </c>
      <c r="H47" s="267"/>
      <c r="I47" s="267"/>
      <c r="J47" s="30"/>
      <c r="K47" s="37">
        <f t="shared" ref="K47:K51" si="7">C47*J47</f>
        <v>0</v>
      </c>
      <c r="L47" s="268"/>
      <c r="M47" s="268"/>
    </row>
    <row r="48" spans="1:13" ht="102" customHeight="1" x14ac:dyDescent="0.3">
      <c r="A48" s="252" t="s">
        <v>221</v>
      </c>
      <c r="B48" s="269"/>
      <c r="C48" s="20">
        <v>3</v>
      </c>
      <c r="D48" s="21" t="s">
        <v>112</v>
      </c>
      <c r="E48" s="25"/>
      <c r="F48" s="26"/>
      <c r="G48" s="31">
        <f t="shared" si="6"/>
        <v>0</v>
      </c>
      <c r="H48" s="253"/>
      <c r="I48" s="253"/>
      <c r="J48" s="29"/>
      <c r="K48" s="32">
        <f t="shared" si="7"/>
        <v>0</v>
      </c>
      <c r="L48" s="254"/>
      <c r="M48" s="254"/>
    </row>
    <row r="49" spans="1:13" ht="99" customHeight="1" x14ac:dyDescent="0.3">
      <c r="A49" s="266" t="s">
        <v>222</v>
      </c>
      <c r="B49" s="270"/>
      <c r="C49" s="22">
        <v>0.5</v>
      </c>
      <c r="D49" s="23" t="s">
        <v>113</v>
      </c>
      <c r="E49" s="27"/>
      <c r="F49" s="28"/>
      <c r="G49" s="36">
        <f t="shared" si="6"/>
        <v>0</v>
      </c>
      <c r="H49" s="267"/>
      <c r="I49" s="267"/>
      <c r="J49" s="30"/>
      <c r="K49" s="37">
        <f t="shared" si="7"/>
        <v>0</v>
      </c>
      <c r="L49" s="268"/>
      <c r="M49" s="268"/>
    </row>
    <row r="50" spans="1:13" ht="44.4" customHeight="1" x14ac:dyDescent="0.3">
      <c r="A50" s="252" t="s">
        <v>224</v>
      </c>
      <c r="B50" s="269"/>
      <c r="C50" s="20">
        <v>10</v>
      </c>
      <c r="D50" s="21" t="s">
        <v>116</v>
      </c>
      <c r="E50" s="25"/>
      <c r="F50" s="26"/>
      <c r="G50" s="31">
        <f t="shared" si="6"/>
        <v>0</v>
      </c>
      <c r="H50" s="253"/>
      <c r="I50" s="253"/>
      <c r="J50" s="29"/>
      <c r="K50" s="32">
        <f t="shared" si="7"/>
        <v>0</v>
      </c>
      <c r="L50" s="254"/>
      <c r="M50" s="254"/>
    </row>
    <row r="51" spans="1:13" ht="41.4" customHeight="1" x14ac:dyDescent="0.3">
      <c r="A51" s="266" t="s">
        <v>223</v>
      </c>
      <c r="B51" s="270"/>
      <c r="C51" s="22">
        <v>1</v>
      </c>
      <c r="D51" s="23" t="s">
        <v>228</v>
      </c>
      <c r="E51" s="27"/>
      <c r="F51" s="28"/>
      <c r="G51" s="36">
        <f t="shared" si="6"/>
        <v>0</v>
      </c>
      <c r="H51" s="267"/>
      <c r="I51" s="267"/>
      <c r="J51" s="30"/>
      <c r="K51" s="37">
        <f t="shared" si="7"/>
        <v>0</v>
      </c>
      <c r="L51" s="268"/>
      <c r="M51" s="268"/>
    </row>
    <row r="52" spans="1:13" ht="31.2" customHeight="1" x14ac:dyDescent="0.3">
      <c r="A52" s="248" t="s">
        <v>67</v>
      </c>
      <c r="B52" s="248"/>
      <c r="C52" s="249" t="s">
        <v>68</v>
      </c>
      <c r="D52" s="249"/>
      <c r="E52" s="18" t="s">
        <v>176</v>
      </c>
      <c r="F52" s="18" t="s">
        <v>177</v>
      </c>
      <c r="G52" s="18" t="s">
        <v>178</v>
      </c>
      <c r="H52" s="248" t="s">
        <v>69</v>
      </c>
      <c r="I52" s="248"/>
      <c r="J52" s="19" t="s">
        <v>179</v>
      </c>
      <c r="K52" s="19" t="s">
        <v>180</v>
      </c>
      <c r="L52" s="250" t="s">
        <v>70</v>
      </c>
      <c r="M52" s="250"/>
    </row>
    <row r="53" spans="1:13" ht="167.4" customHeight="1" x14ac:dyDescent="0.3">
      <c r="A53" s="252" t="s">
        <v>225</v>
      </c>
      <c r="B53" s="269"/>
      <c r="C53" s="20">
        <v>10</v>
      </c>
      <c r="D53" s="21" t="s">
        <v>118</v>
      </c>
      <c r="E53" s="25"/>
      <c r="F53" s="26"/>
      <c r="G53" s="31">
        <f t="shared" ref="G53:G55" si="8">C53*E53</f>
        <v>0</v>
      </c>
      <c r="H53" s="253"/>
      <c r="I53" s="253"/>
      <c r="J53" s="29"/>
      <c r="K53" s="32">
        <f t="shared" ref="K53:K55" si="9">C53*J53</f>
        <v>0</v>
      </c>
      <c r="L53" s="254"/>
      <c r="M53" s="254"/>
    </row>
    <row r="54" spans="1:13" ht="121.8" customHeight="1" x14ac:dyDescent="0.3">
      <c r="A54" s="266" t="s">
        <v>226</v>
      </c>
      <c r="B54" s="270"/>
      <c r="C54" s="22">
        <v>5</v>
      </c>
      <c r="D54" s="23" t="s">
        <v>118</v>
      </c>
      <c r="E54" s="27"/>
      <c r="F54" s="28"/>
      <c r="G54" s="36">
        <f t="shared" si="8"/>
        <v>0</v>
      </c>
      <c r="H54" s="267"/>
      <c r="I54" s="267"/>
      <c r="J54" s="30"/>
      <c r="K54" s="37">
        <f t="shared" si="9"/>
        <v>0</v>
      </c>
      <c r="L54" s="268"/>
      <c r="M54" s="268"/>
    </row>
    <row r="55" spans="1:13" ht="35.4" customHeight="1" x14ac:dyDescent="0.3">
      <c r="A55" s="252" t="s">
        <v>227</v>
      </c>
      <c r="B55" s="269"/>
      <c r="C55" s="20">
        <v>3</v>
      </c>
      <c r="D55" s="21" t="s">
        <v>118</v>
      </c>
      <c r="E55" s="25"/>
      <c r="F55" s="26"/>
      <c r="G55" s="31">
        <f t="shared" si="8"/>
        <v>0</v>
      </c>
      <c r="H55" s="253"/>
      <c r="I55" s="253"/>
      <c r="J55" s="29"/>
      <c r="K55" s="32">
        <f t="shared" si="9"/>
        <v>0</v>
      </c>
      <c r="L55" s="254"/>
      <c r="M55" s="254"/>
    </row>
    <row r="56" spans="1:13" ht="78.599999999999994" customHeight="1" x14ac:dyDescent="0.3">
      <c r="A56" s="266" t="s">
        <v>229</v>
      </c>
      <c r="B56" s="270"/>
      <c r="C56" s="22">
        <v>0.3</v>
      </c>
      <c r="D56" s="23" t="s">
        <v>230</v>
      </c>
      <c r="E56" s="27"/>
      <c r="F56" s="28"/>
      <c r="G56" s="36">
        <f>IF((C56*E56)&lt;0.6,C56*E56,0.6)</f>
        <v>0</v>
      </c>
      <c r="H56" s="267"/>
      <c r="I56" s="267"/>
      <c r="J56" s="30"/>
      <c r="K56" s="37">
        <f>IF((C56*J56)&lt;0.6,C56*J56,0.6)</f>
        <v>0</v>
      </c>
      <c r="L56" s="268"/>
      <c r="M56" s="268"/>
    </row>
    <row r="57" spans="1:13" ht="31.2" customHeight="1" x14ac:dyDescent="0.3">
      <c r="A57" s="248" t="s">
        <v>67</v>
      </c>
      <c r="B57" s="248"/>
      <c r="C57" s="249" t="s">
        <v>68</v>
      </c>
      <c r="D57" s="249"/>
      <c r="E57" s="18" t="s">
        <v>176</v>
      </c>
      <c r="F57" s="18" t="s">
        <v>177</v>
      </c>
      <c r="G57" s="18" t="s">
        <v>178</v>
      </c>
      <c r="H57" s="248" t="s">
        <v>69</v>
      </c>
      <c r="I57" s="248"/>
      <c r="J57" s="19" t="s">
        <v>179</v>
      </c>
      <c r="K57" s="19" t="s">
        <v>180</v>
      </c>
      <c r="L57" s="250" t="s">
        <v>70</v>
      </c>
      <c r="M57" s="250"/>
    </row>
    <row r="58" spans="1:13" ht="148.80000000000001" customHeight="1" x14ac:dyDescent="0.3">
      <c r="A58" s="252" t="s">
        <v>235</v>
      </c>
      <c r="B58" s="269"/>
      <c r="C58" s="20">
        <v>3</v>
      </c>
      <c r="D58" s="21" t="s">
        <v>119</v>
      </c>
      <c r="E58" s="25"/>
      <c r="F58" s="26"/>
      <c r="G58" s="31">
        <f t="shared" ref="G58" si="10">C58*E58</f>
        <v>0</v>
      </c>
      <c r="H58" s="253"/>
      <c r="I58" s="253"/>
      <c r="J58" s="29"/>
      <c r="K58" s="32">
        <f t="shared" ref="K58" si="11">C58*J58</f>
        <v>0</v>
      </c>
      <c r="L58" s="254"/>
      <c r="M58" s="254"/>
    </row>
    <row r="59" spans="1:13" ht="88.8" customHeight="1" x14ac:dyDescent="0.3">
      <c r="A59" s="266" t="s">
        <v>233</v>
      </c>
      <c r="B59" s="270"/>
      <c r="C59" s="22">
        <v>0.2</v>
      </c>
      <c r="D59" s="23" t="s">
        <v>234</v>
      </c>
      <c r="E59" s="27"/>
      <c r="F59" s="28"/>
      <c r="G59" s="36">
        <f>IF((C59*E59)&lt;1,C59*E59,1)</f>
        <v>0</v>
      </c>
      <c r="H59" s="267"/>
      <c r="I59" s="267"/>
      <c r="J59" s="30"/>
      <c r="K59" s="37">
        <f>IF((C59*J59)&lt;1,C59*J59,1)</f>
        <v>0</v>
      </c>
      <c r="L59" s="268"/>
      <c r="M59" s="268"/>
    </row>
    <row r="60" spans="1:13" ht="91.2" customHeight="1" x14ac:dyDescent="0.3">
      <c r="A60" s="252" t="s">
        <v>231</v>
      </c>
      <c r="B60" s="269"/>
      <c r="C60" s="20">
        <v>3</v>
      </c>
      <c r="D60" s="21" t="s">
        <v>120</v>
      </c>
      <c r="E60" s="25"/>
      <c r="F60" s="26"/>
      <c r="G60" s="31">
        <f t="shared" ref="G60:G61" si="12">C60*E60</f>
        <v>0</v>
      </c>
      <c r="H60" s="253"/>
      <c r="I60" s="253"/>
      <c r="J60" s="29"/>
      <c r="K60" s="32">
        <f t="shared" ref="K60:K61" si="13">C60*J60</f>
        <v>0</v>
      </c>
      <c r="L60" s="254"/>
      <c r="M60" s="254"/>
    </row>
    <row r="61" spans="1:13" ht="105" customHeight="1" x14ac:dyDescent="0.3">
      <c r="A61" s="266" t="s">
        <v>232</v>
      </c>
      <c r="B61" s="270"/>
      <c r="C61" s="22">
        <v>0.2</v>
      </c>
      <c r="D61" s="23" t="s">
        <v>121</v>
      </c>
      <c r="E61" s="27"/>
      <c r="F61" s="28"/>
      <c r="G61" s="36">
        <f t="shared" si="12"/>
        <v>0</v>
      </c>
      <c r="H61" s="267"/>
      <c r="I61" s="267"/>
      <c r="J61" s="30"/>
      <c r="K61" s="37">
        <f t="shared" si="13"/>
        <v>0</v>
      </c>
      <c r="L61" s="268"/>
      <c r="M61" s="268"/>
    </row>
    <row r="62" spans="1:13" ht="31.2" customHeight="1" x14ac:dyDescent="0.3">
      <c r="A62" s="248" t="s">
        <v>67</v>
      </c>
      <c r="B62" s="248"/>
      <c r="C62" s="249" t="s">
        <v>68</v>
      </c>
      <c r="D62" s="249"/>
      <c r="E62" s="18" t="s">
        <v>176</v>
      </c>
      <c r="F62" s="18" t="s">
        <v>177</v>
      </c>
      <c r="G62" s="18" t="s">
        <v>178</v>
      </c>
      <c r="H62" s="248" t="s">
        <v>69</v>
      </c>
      <c r="I62" s="248"/>
      <c r="J62" s="19" t="s">
        <v>179</v>
      </c>
      <c r="K62" s="19" t="s">
        <v>180</v>
      </c>
      <c r="L62" s="250" t="s">
        <v>70</v>
      </c>
      <c r="M62" s="250"/>
    </row>
    <row r="63" spans="1:13" ht="75.599999999999994" customHeight="1" x14ac:dyDescent="0.3">
      <c r="A63" s="252" t="s">
        <v>238</v>
      </c>
      <c r="B63" s="269"/>
      <c r="C63" s="20">
        <v>0.1</v>
      </c>
      <c r="D63" s="21" t="s">
        <v>239</v>
      </c>
      <c r="E63" s="25"/>
      <c r="F63" s="26"/>
      <c r="G63" s="31">
        <f>IF((C63*E63)&lt;0.5,C63*E63,0.5)</f>
        <v>0</v>
      </c>
      <c r="H63" s="253"/>
      <c r="I63" s="253"/>
      <c r="J63" s="29"/>
      <c r="K63" s="32">
        <f>IF((C63*J63)&lt;0.5,C63*J63,0.5)</f>
        <v>0</v>
      </c>
      <c r="L63" s="254"/>
      <c r="M63" s="254"/>
    </row>
    <row r="64" spans="1:13" ht="75" customHeight="1" x14ac:dyDescent="0.3">
      <c r="A64" s="266" t="s">
        <v>240</v>
      </c>
      <c r="B64" s="270"/>
      <c r="C64" s="22">
        <v>0.5</v>
      </c>
      <c r="D64" s="23" t="s">
        <v>241</v>
      </c>
      <c r="E64" s="27"/>
      <c r="F64" s="28"/>
      <c r="G64" s="36">
        <f>IF((C64*E64)&lt;3,C64*E64,3)</f>
        <v>0</v>
      </c>
      <c r="H64" s="267"/>
      <c r="I64" s="267"/>
      <c r="J64" s="30"/>
      <c r="K64" s="37">
        <f>IF((C64*J64)&lt;3,C64*J64,3)</f>
        <v>0</v>
      </c>
      <c r="L64" s="268"/>
      <c r="M64" s="268"/>
    </row>
    <row r="65" spans="1:13" ht="91.8" customHeight="1" x14ac:dyDescent="0.3">
      <c r="A65" s="252" t="s">
        <v>242</v>
      </c>
      <c r="B65" s="269"/>
      <c r="C65" s="20">
        <v>0.2</v>
      </c>
      <c r="D65" s="21" t="s">
        <v>243</v>
      </c>
      <c r="E65" s="25"/>
      <c r="F65" s="26"/>
      <c r="G65" s="31">
        <f>IF((C65*E65)&lt;1,C65*E65,1)</f>
        <v>0</v>
      </c>
      <c r="H65" s="253"/>
      <c r="I65" s="253"/>
      <c r="J65" s="29"/>
      <c r="K65" s="32">
        <f>IF((C65*J65)&lt;1,C65*J65,1)</f>
        <v>0</v>
      </c>
      <c r="L65" s="254"/>
      <c r="M65" s="254"/>
    </row>
    <row r="66" spans="1:13" ht="77.400000000000006" customHeight="1" x14ac:dyDescent="0.3">
      <c r="A66" s="266" t="s">
        <v>236</v>
      </c>
      <c r="B66" s="270"/>
      <c r="C66" s="22">
        <v>0.2</v>
      </c>
      <c r="D66" s="23" t="s">
        <v>123</v>
      </c>
      <c r="E66" s="27"/>
      <c r="F66" s="28"/>
      <c r="G66" s="36">
        <f t="shared" ref="G66:G67" si="14">C66*E66</f>
        <v>0</v>
      </c>
      <c r="H66" s="267"/>
      <c r="I66" s="267"/>
      <c r="J66" s="30"/>
      <c r="K66" s="37">
        <f t="shared" ref="K66:K67" si="15">C66*J66</f>
        <v>0</v>
      </c>
      <c r="L66" s="268"/>
      <c r="M66" s="268"/>
    </row>
    <row r="67" spans="1:13" ht="93.6" customHeight="1" x14ac:dyDescent="0.3">
      <c r="A67" s="252" t="s">
        <v>237</v>
      </c>
      <c r="B67" s="269"/>
      <c r="C67" s="20">
        <v>0.1</v>
      </c>
      <c r="D67" s="21" t="s">
        <v>123</v>
      </c>
      <c r="E67" s="25"/>
      <c r="F67" s="26"/>
      <c r="G67" s="31">
        <f t="shared" si="14"/>
        <v>0</v>
      </c>
      <c r="H67" s="253"/>
      <c r="I67" s="253"/>
      <c r="J67" s="29"/>
      <c r="K67" s="32">
        <f t="shared" si="15"/>
        <v>0</v>
      </c>
      <c r="L67" s="254"/>
      <c r="M67" s="254"/>
    </row>
    <row r="68" spans="1:13" ht="31.2" customHeight="1" x14ac:dyDescent="0.3">
      <c r="A68" s="271" t="s">
        <v>67</v>
      </c>
      <c r="B68" s="271"/>
      <c r="C68" s="272" t="s">
        <v>68</v>
      </c>
      <c r="D68" s="272"/>
      <c r="E68" s="73" t="s">
        <v>176</v>
      </c>
      <c r="F68" s="73" t="s">
        <v>177</v>
      </c>
      <c r="G68" s="73" t="s">
        <v>178</v>
      </c>
      <c r="H68" s="271" t="s">
        <v>69</v>
      </c>
      <c r="I68" s="271"/>
      <c r="J68" s="74" t="s">
        <v>179</v>
      </c>
      <c r="K68" s="74" t="s">
        <v>180</v>
      </c>
      <c r="L68" s="273" t="s">
        <v>70</v>
      </c>
      <c r="M68" s="273"/>
    </row>
    <row r="69" spans="1:13" ht="119.4" customHeight="1" x14ac:dyDescent="0.3">
      <c r="A69" s="266" t="s">
        <v>244</v>
      </c>
      <c r="B69" s="270"/>
      <c r="C69" s="22">
        <v>30</v>
      </c>
      <c r="D69" s="23" t="s">
        <v>124</v>
      </c>
      <c r="E69" s="27"/>
      <c r="F69" s="28"/>
      <c r="G69" s="36">
        <f t="shared" ref="G69:G70" si="16">C69*E69</f>
        <v>0</v>
      </c>
      <c r="H69" s="267"/>
      <c r="I69" s="267"/>
      <c r="J69" s="30"/>
      <c r="K69" s="37">
        <f t="shared" ref="K69:K70" si="17">C69*J69</f>
        <v>0</v>
      </c>
      <c r="L69" s="268"/>
      <c r="M69" s="268"/>
    </row>
    <row r="70" spans="1:13" ht="90.6" customHeight="1" x14ac:dyDescent="0.3">
      <c r="A70" s="252" t="s">
        <v>245</v>
      </c>
      <c r="B70" s="269"/>
      <c r="C70" s="20">
        <v>1</v>
      </c>
      <c r="D70" s="21" t="s">
        <v>126</v>
      </c>
      <c r="E70" s="25"/>
      <c r="F70" s="26"/>
      <c r="G70" s="31">
        <f t="shared" si="16"/>
        <v>0</v>
      </c>
      <c r="H70" s="253"/>
      <c r="I70" s="253"/>
      <c r="J70" s="29"/>
      <c r="K70" s="32">
        <f t="shared" si="17"/>
        <v>0</v>
      </c>
      <c r="L70" s="254"/>
      <c r="M70" s="254"/>
    </row>
    <row r="71" spans="1:13" ht="75" customHeight="1" x14ac:dyDescent="0.3">
      <c r="A71" s="266" t="s">
        <v>246</v>
      </c>
      <c r="B71" s="270"/>
      <c r="C71" s="22">
        <v>0.5</v>
      </c>
      <c r="D71" s="23" t="s">
        <v>247</v>
      </c>
      <c r="E71" s="27"/>
      <c r="F71" s="28"/>
      <c r="G71" s="36">
        <f>IF((C71*E71)&lt;2,C71*E71,2)</f>
        <v>0</v>
      </c>
      <c r="H71" s="267"/>
      <c r="I71" s="267"/>
      <c r="J71" s="30"/>
      <c r="K71" s="37">
        <f>IF((C71*J71)&lt;2,C71*J71,2)</f>
        <v>0</v>
      </c>
      <c r="L71" s="268"/>
      <c r="M71" s="268"/>
    </row>
    <row r="72" spans="1:13" x14ac:dyDescent="0.3">
      <c r="A72" s="274" t="s">
        <v>75</v>
      </c>
      <c r="B72" s="274"/>
      <c r="C72" s="274"/>
      <c r="D72" s="274"/>
      <c r="E72" s="275" t="s">
        <v>76</v>
      </c>
      <c r="F72" s="275"/>
      <c r="G72" s="83">
        <f>SUM(G31:G71)</f>
        <v>0</v>
      </c>
      <c r="H72" s="84"/>
      <c r="I72" s="275" t="s">
        <v>77</v>
      </c>
      <c r="J72" s="275"/>
      <c r="K72" s="83">
        <f>SUM(K31:K71)</f>
        <v>0</v>
      </c>
      <c r="L72" s="84"/>
      <c r="M72" s="85"/>
    </row>
    <row r="74" spans="1:13" x14ac:dyDescent="0.3">
      <c r="A74" s="247" t="s">
        <v>192</v>
      </c>
      <c r="B74" s="247"/>
      <c r="C74" s="247"/>
      <c r="D74" s="247"/>
      <c r="E74" s="247"/>
      <c r="F74" s="247"/>
      <c r="G74" s="247"/>
      <c r="H74" s="247"/>
      <c r="I74" s="247"/>
      <c r="J74" s="247"/>
      <c r="K74" s="247"/>
      <c r="L74" s="247"/>
      <c r="M74" s="247"/>
    </row>
    <row r="75" spans="1:13" ht="31.2" customHeight="1" x14ac:dyDescent="0.3">
      <c r="A75" s="248" t="s">
        <v>67</v>
      </c>
      <c r="B75" s="248"/>
      <c r="C75" s="249" t="s">
        <v>68</v>
      </c>
      <c r="D75" s="249"/>
      <c r="E75" s="18" t="s">
        <v>176</v>
      </c>
      <c r="F75" s="18" t="s">
        <v>177</v>
      </c>
      <c r="G75" s="18" t="s">
        <v>178</v>
      </c>
      <c r="H75" s="248" t="s">
        <v>69</v>
      </c>
      <c r="I75" s="248"/>
      <c r="J75" s="19" t="s">
        <v>179</v>
      </c>
      <c r="K75" s="19" t="s">
        <v>180</v>
      </c>
      <c r="L75" s="250" t="s">
        <v>70</v>
      </c>
      <c r="M75" s="250"/>
    </row>
    <row r="76" spans="1:13" ht="130.80000000000001" customHeight="1" x14ac:dyDescent="0.3">
      <c r="A76" s="251" t="s">
        <v>195</v>
      </c>
      <c r="B76" s="252"/>
      <c r="C76" s="20">
        <v>0.45</v>
      </c>
      <c r="D76" s="21" t="s">
        <v>196</v>
      </c>
      <c r="E76" s="25"/>
      <c r="F76" s="26"/>
      <c r="G76" s="31">
        <f>IF((C76*E76)&lt;3.6,C76*E76,3.6)</f>
        <v>0</v>
      </c>
      <c r="H76" s="253"/>
      <c r="I76" s="253"/>
      <c r="J76" s="29"/>
      <c r="K76" s="32">
        <f>IF((C76*J76)&lt;3.6,C76*J76,3.6)</f>
        <v>0</v>
      </c>
      <c r="L76" s="254"/>
      <c r="M76" s="254"/>
    </row>
    <row r="77" spans="1:13" ht="116.4" customHeight="1" x14ac:dyDescent="0.3">
      <c r="A77" s="265" t="s">
        <v>193</v>
      </c>
      <c r="B77" s="266"/>
      <c r="C77" s="22">
        <v>0.15</v>
      </c>
      <c r="D77" s="23" t="s">
        <v>194</v>
      </c>
      <c r="E77" s="27"/>
      <c r="F77" s="28"/>
      <c r="G77" s="36">
        <f>IF((C77*E77)&lt;1.5,(C77*E77),1.5)</f>
        <v>0</v>
      </c>
      <c r="H77" s="267"/>
      <c r="I77" s="267"/>
      <c r="J77" s="30"/>
      <c r="K77" s="37">
        <f>IF((C77*J77)&lt;1.5,(C77*J77),1.5)</f>
        <v>0</v>
      </c>
      <c r="L77" s="268"/>
      <c r="M77" s="268"/>
    </row>
    <row r="78" spans="1:13" ht="133.19999999999999" customHeight="1" x14ac:dyDescent="0.3">
      <c r="A78" s="251" t="s">
        <v>198</v>
      </c>
      <c r="B78" s="252"/>
      <c r="C78" s="20">
        <v>0.3</v>
      </c>
      <c r="D78" s="21" t="s">
        <v>81</v>
      </c>
      <c r="E78" s="25"/>
      <c r="F78" s="26"/>
      <c r="G78" s="31">
        <f t="shared" ref="G78:G88" si="18">C78*E78</f>
        <v>0</v>
      </c>
      <c r="H78" s="253"/>
      <c r="I78" s="253"/>
      <c r="J78" s="29"/>
      <c r="K78" s="32">
        <f t="shared" ref="K78:K88" si="19">C78*J78</f>
        <v>0</v>
      </c>
      <c r="L78" s="254"/>
      <c r="M78" s="254"/>
    </row>
    <row r="79" spans="1:13" ht="31.2" customHeight="1" x14ac:dyDescent="0.3">
      <c r="A79" s="271" t="s">
        <v>67</v>
      </c>
      <c r="B79" s="271"/>
      <c r="C79" s="272" t="s">
        <v>68</v>
      </c>
      <c r="D79" s="272"/>
      <c r="E79" s="73" t="s">
        <v>176</v>
      </c>
      <c r="F79" s="73" t="s">
        <v>177</v>
      </c>
      <c r="G79" s="73" t="s">
        <v>178</v>
      </c>
      <c r="H79" s="271" t="s">
        <v>69</v>
      </c>
      <c r="I79" s="271"/>
      <c r="J79" s="74" t="s">
        <v>179</v>
      </c>
      <c r="K79" s="74" t="s">
        <v>180</v>
      </c>
      <c r="L79" s="273" t="s">
        <v>70</v>
      </c>
      <c r="M79" s="273"/>
    </row>
    <row r="80" spans="1:13" ht="117.6" customHeight="1" x14ac:dyDescent="0.3">
      <c r="A80" s="265" t="s">
        <v>201</v>
      </c>
      <c r="B80" s="266"/>
      <c r="C80" s="22">
        <v>0.15</v>
      </c>
      <c r="D80" s="23" t="s">
        <v>199</v>
      </c>
      <c r="E80" s="27"/>
      <c r="F80" s="28"/>
      <c r="G80" s="36">
        <f t="shared" si="18"/>
        <v>0</v>
      </c>
      <c r="H80" s="267"/>
      <c r="I80" s="267"/>
      <c r="J80" s="30"/>
      <c r="K80" s="37">
        <f t="shared" si="19"/>
        <v>0</v>
      </c>
      <c r="L80" s="268"/>
      <c r="M80" s="268"/>
    </row>
    <row r="81" spans="1:13" ht="118.2" customHeight="1" x14ac:dyDescent="0.3">
      <c r="A81" s="251" t="s">
        <v>202</v>
      </c>
      <c r="B81" s="252"/>
      <c r="C81" s="20">
        <v>0.15</v>
      </c>
      <c r="D81" s="21" t="s">
        <v>81</v>
      </c>
      <c r="E81" s="25"/>
      <c r="F81" s="26"/>
      <c r="G81" s="31">
        <f t="shared" si="18"/>
        <v>0</v>
      </c>
      <c r="H81" s="253"/>
      <c r="I81" s="253"/>
      <c r="J81" s="29"/>
      <c r="K81" s="32">
        <f t="shared" si="19"/>
        <v>0</v>
      </c>
      <c r="L81" s="254"/>
      <c r="M81" s="254"/>
    </row>
    <row r="82" spans="1:13" ht="117" customHeight="1" x14ac:dyDescent="0.3">
      <c r="A82" s="265" t="s">
        <v>535</v>
      </c>
      <c r="B82" s="266"/>
      <c r="C82" s="22">
        <v>0.15</v>
      </c>
      <c r="D82" s="23" t="s">
        <v>200</v>
      </c>
      <c r="E82" s="27"/>
      <c r="F82" s="28"/>
      <c r="G82" s="36">
        <f t="shared" si="18"/>
        <v>0</v>
      </c>
      <c r="H82" s="267"/>
      <c r="I82" s="267"/>
      <c r="J82" s="30"/>
      <c r="K82" s="37">
        <f t="shared" si="19"/>
        <v>0</v>
      </c>
      <c r="L82" s="268"/>
      <c r="M82" s="268"/>
    </row>
    <row r="83" spans="1:13" ht="46.8" customHeight="1" x14ac:dyDescent="0.3">
      <c r="A83" s="251" t="s">
        <v>471</v>
      </c>
      <c r="B83" s="252"/>
      <c r="C83" s="20">
        <v>0.4</v>
      </c>
      <c r="D83" s="21" t="s">
        <v>82</v>
      </c>
      <c r="E83" s="25"/>
      <c r="F83" s="26"/>
      <c r="G83" s="31">
        <f t="shared" si="18"/>
        <v>0</v>
      </c>
      <c r="H83" s="253"/>
      <c r="I83" s="253"/>
      <c r="J83" s="29"/>
      <c r="K83" s="32">
        <f t="shared" si="19"/>
        <v>0</v>
      </c>
      <c r="L83" s="254"/>
      <c r="M83" s="254"/>
    </row>
    <row r="84" spans="1:13" ht="43.2" x14ac:dyDescent="0.3">
      <c r="A84" s="265" t="s">
        <v>472</v>
      </c>
      <c r="B84" s="266"/>
      <c r="C84" s="22">
        <v>0.2</v>
      </c>
      <c r="D84" s="23" t="s">
        <v>85</v>
      </c>
      <c r="E84" s="27"/>
      <c r="F84" s="28"/>
      <c r="G84" s="36">
        <f t="shared" si="18"/>
        <v>0</v>
      </c>
      <c r="H84" s="267"/>
      <c r="I84" s="267"/>
      <c r="J84" s="30"/>
      <c r="K84" s="37">
        <f t="shared" si="19"/>
        <v>0</v>
      </c>
      <c r="L84" s="268"/>
      <c r="M84" s="268"/>
    </row>
    <row r="85" spans="1:13" ht="31.2" customHeight="1" x14ac:dyDescent="0.3">
      <c r="A85" s="248" t="s">
        <v>67</v>
      </c>
      <c r="B85" s="248"/>
      <c r="C85" s="249" t="s">
        <v>68</v>
      </c>
      <c r="D85" s="249"/>
      <c r="E85" s="18" t="s">
        <v>176</v>
      </c>
      <c r="F85" s="18" t="s">
        <v>177</v>
      </c>
      <c r="G85" s="18" t="s">
        <v>178</v>
      </c>
      <c r="H85" s="248" t="s">
        <v>69</v>
      </c>
      <c r="I85" s="248"/>
      <c r="J85" s="19" t="s">
        <v>179</v>
      </c>
      <c r="K85" s="19" t="s">
        <v>180</v>
      </c>
      <c r="L85" s="250" t="s">
        <v>70</v>
      </c>
      <c r="M85" s="250"/>
    </row>
    <row r="86" spans="1:13" ht="43.2" x14ac:dyDescent="0.3">
      <c r="A86" s="251" t="s">
        <v>473</v>
      </c>
      <c r="B86" s="252"/>
      <c r="C86" s="20">
        <v>0.5</v>
      </c>
      <c r="D86" s="21" t="s">
        <v>82</v>
      </c>
      <c r="E86" s="25"/>
      <c r="F86" s="26"/>
      <c r="G86" s="31">
        <f t="shared" si="18"/>
        <v>0</v>
      </c>
      <c r="H86" s="253"/>
      <c r="I86" s="253"/>
      <c r="J86" s="29"/>
      <c r="K86" s="32">
        <f t="shared" si="19"/>
        <v>0</v>
      </c>
      <c r="L86" s="254"/>
      <c r="M86" s="254"/>
    </row>
    <row r="87" spans="1:13" ht="43.2" x14ac:dyDescent="0.3">
      <c r="A87" s="265" t="s">
        <v>536</v>
      </c>
      <c r="B87" s="266"/>
      <c r="C87" s="22">
        <v>0.25</v>
      </c>
      <c r="D87" s="23" t="s">
        <v>85</v>
      </c>
      <c r="E87" s="27"/>
      <c r="F87" s="28"/>
      <c r="G87" s="36">
        <f t="shared" si="18"/>
        <v>0</v>
      </c>
      <c r="H87" s="267"/>
      <c r="I87" s="267"/>
      <c r="J87" s="30"/>
      <c r="K87" s="37">
        <f t="shared" si="19"/>
        <v>0</v>
      </c>
      <c r="L87" s="268"/>
      <c r="M87" s="268"/>
    </row>
    <row r="88" spans="1:13" ht="43.2" x14ac:dyDescent="0.3">
      <c r="A88" s="251" t="s">
        <v>537</v>
      </c>
      <c r="B88" s="252"/>
      <c r="C88" s="20">
        <v>0.25</v>
      </c>
      <c r="D88" s="21" t="s">
        <v>83</v>
      </c>
      <c r="E88" s="25"/>
      <c r="F88" s="26"/>
      <c r="G88" s="31">
        <f t="shared" si="18"/>
        <v>0</v>
      </c>
      <c r="H88" s="253"/>
      <c r="I88" s="253"/>
      <c r="J88" s="29"/>
      <c r="K88" s="32">
        <f t="shared" si="19"/>
        <v>0</v>
      </c>
      <c r="L88" s="254"/>
      <c r="M88" s="254"/>
    </row>
    <row r="89" spans="1:13" ht="116.4" customHeight="1" x14ac:dyDescent="0.3">
      <c r="A89" s="266" t="s">
        <v>538</v>
      </c>
      <c r="B89" s="270"/>
      <c r="C89" s="22">
        <v>0.2</v>
      </c>
      <c r="D89" s="23" t="s">
        <v>203</v>
      </c>
      <c r="E89" s="27"/>
      <c r="F89" s="28"/>
      <c r="G89" s="36">
        <f>IF((C89*E89)&lt;2,(C89*E89),2)</f>
        <v>0</v>
      </c>
      <c r="H89" s="267"/>
      <c r="I89" s="267"/>
      <c r="J89" s="30"/>
      <c r="K89" s="37">
        <f>IF((C89*J89)&lt;2,(C89*J89),2)</f>
        <v>0</v>
      </c>
      <c r="L89" s="268"/>
      <c r="M89" s="268"/>
    </row>
    <row r="90" spans="1:13" ht="89.4" customHeight="1" x14ac:dyDescent="0.3">
      <c r="A90" s="252" t="s">
        <v>539</v>
      </c>
      <c r="B90" s="269"/>
      <c r="C90" s="20">
        <v>0.3</v>
      </c>
      <c r="D90" s="21" t="s">
        <v>101</v>
      </c>
      <c r="E90" s="25"/>
      <c r="F90" s="26"/>
      <c r="G90" s="31">
        <f t="shared" ref="G90:G96" si="20">C90*E90</f>
        <v>0</v>
      </c>
      <c r="H90" s="253"/>
      <c r="I90" s="253"/>
      <c r="J90" s="29"/>
      <c r="K90" s="32">
        <f t="shared" ref="K90:K96" si="21">C90*J90</f>
        <v>0</v>
      </c>
      <c r="L90" s="254"/>
      <c r="M90" s="254"/>
    </row>
    <row r="91" spans="1:13" ht="91.2" customHeight="1" x14ac:dyDescent="0.3">
      <c r="A91" s="266" t="s">
        <v>540</v>
      </c>
      <c r="B91" s="270"/>
      <c r="C91" s="22">
        <v>0.5</v>
      </c>
      <c r="D91" s="23" t="s">
        <v>102</v>
      </c>
      <c r="E91" s="27"/>
      <c r="F91" s="28"/>
      <c r="G91" s="36">
        <f t="shared" si="20"/>
        <v>0</v>
      </c>
      <c r="H91" s="267"/>
      <c r="I91" s="267"/>
      <c r="J91" s="30"/>
      <c r="K91" s="37">
        <f t="shared" si="21"/>
        <v>0</v>
      </c>
      <c r="L91" s="268"/>
      <c r="M91" s="268"/>
    </row>
    <row r="92" spans="1:13" ht="31.2" customHeight="1" x14ac:dyDescent="0.3">
      <c r="A92" s="248" t="s">
        <v>67</v>
      </c>
      <c r="B92" s="248"/>
      <c r="C92" s="249" t="s">
        <v>68</v>
      </c>
      <c r="D92" s="249"/>
      <c r="E92" s="18" t="s">
        <v>176</v>
      </c>
      <c r="F92" s="18" t="s">
        <v>177</v>
      </c>
      <c r="G92" s="18" t="s">
        <v>178</v>
      </c>
      <c r="H92" s="248" t="s">
        <v>69</v>
      </c>
      <c r="I92" s="248"/>
      <c r="J92" s="19" t="s">
        <v>179</v>
      </c>
      <c r="K92" s="19" t="s">
        <v>180</v>
      </c>
      <c r="L92" s="250" t="s">
        <v>70</v>
      </c>
      <c r="M92" s="250"/>
    </row>
    <row r="93" spans="1:13" ht="88.8" customHeight="1" x14ac:dyDescent="0.3">
      <c r="A93" s="252" t="s">
        <v>541</v>
      </c>
      <c r="B93" s="269"/>
      <c r="C93" s="20">
        <v>0.6</v>
      </c>
      <c r="D93" s="21" t="s">
        <v>102</v>
      </c>
      <c r="E93" s="25"/>
      <c r="F93" s="26"/>
      <c r="G93" s="31">
        <f t="shared" si="20"/>
        <v>0</v>
      </c>
      <c r="H93" s="253"/>
      <c r="I93" s="253"/>
      <c r="J93" s="29"/>
      <c r="K93" s="32">
        <f t="shared" si="21"/>
        <v>0</v>
      </c>
      <c r="L93" s="254"/>
      <c r="M93" s="254"/>
    </row>
    <row r="94" spans="1:13" ht="88.8" customHeight="1" x14ac:dyDescent="0.3">
      <c r="A94" s="266" t="s">
        <v>542</v>
      </c>
      <c r="B94" s="270"/>
      <c r="C94" s="22">
        <v>1</v>
      </c>
      <c r="D94" s="23" t="s">
        <v>102</v>
      </c>
      <c r="E94" s="27"/>
      <c r="F94" s="28"/>
      <c r="G94" s="36">
        <f t="shared" si="20"/>
        <v>0</v>
      </c>
      <c r="H94" s="267"/>
      <c r="I94" s="267"/>
      <c r="J94" s="30"/>
      <c r="K94" s="37">
        <f t="shared" si="21"/>
        <v>0</v>
      </c>
      <c r="L94" s="268"/>
      <c r="M94" s="268"/>
    </row>
    <row r="95" spans="1:13" ht="71.400000000000006" customHeight="1" x14ac:dyDescent="0.3">
      <c r="A95" s="252" t="s">
        <v>478</v>
      </c>
      <c r="B95" s="269"/>
      <c r="C95" s="20">
        <v>2</v>
      </c>
      <c r="D95" s="21" t="s">
        <v>102</v>
      </c>
      <c r="E95" s="25"/>
      <c r="F95" s="26"/>
      <c r="G95" s="31">
        <f t="shared" si="20"/>
        <v>0</v>
      </c>
      <c r="H95" s="253"/>
      <c r="I95" s="253"/>
      <c r="J95" s="29"/>
      <c r="K95" s="32">
        <f t="shared" si="21"/>
        <v>0</v>
      </c>
      <c r="L95" s="254"/>
      <c r="M95" s="254"/>
    </row>
    <row r="96" spans="1:13" ht="87.6" customHeight="1" x14ac:dyDescent="0.3">
      <c r="A96" s="266" t="s">
        <v>479</v>
      </c>
      <c r="B96" s="270"/>
      <c r="C96" s="22">
        <v>0.5</v>
      </c>
      <c r="D96" s="23" t="s">
        <v>102</v>
      </c>
      <c r="E96" s="27"/>
      <c r="F96" s="28"/>
      <c r="G96" s="36">
        <f t="shared" si="20"/>
        <v>0</v>
      </c>
      <c r="H96" s="267"/>
      <c r="I96" s="267"/>
      <c r="J96" s="30"/>
      <c r="K96" s="37">
        <f t="shared" si="21"/>
        <v>0</v>
      </c>
      <c r="L96" s="268"/>
      <c r="M96" s="268"/>
    </row>
    <row r="97" spans="1:13" ht="74.400000000000006" customHeight="1" x14ac:dyDescent="0.3">
      <c r="A97" s="252" t="s">
        <v>543</v>
      </c>
      <c r="B97" s="269"/>
      <c r="C97" s="20">
        <v>0.1</v>
      </c>
      <c r="D97" s="21" t="s">
        <v>248</v>
      </c>
      <c r="E97" s="25"/>
      <c r="F97" s="26"/>
      <c r="G97" s="31">
        <f>IF((C97*E97)&lt;1,C97*E97,1)</f>
        <v>0</v>
      </c>
      <c r="H97" s="253"/>
      <c r="I97" s="253"/>
      <c r="J97" s="29"/>
      <c r="K97" s="32">
        <f>IF((C97*J97)&lt;1,C97*J97,1)</f>
        <v>0</v>
      </c>
      <c r="L97" s="254"/>
      <c r="M97" s="254"/>
    </row>
    <row r="98" spans="1:13" x14ac:dyDescent="0.3">
      <c r="A98" s="262" t="s">
        <v>75</v>
      </c>
      <c r="B98" s="262"/>
      <c r="C98" s="262"/>
      <c r="D98" s="262"/>
      <c r="E98" s="263" t="s">
        <v>76</v>
      </c>
      <c r="F98" s="263"/>
      <c r="G98" s="34">
        <f>SUM(G76:G97)</f>
        <v>0</v>
      </c>
      <c r="H98" s="35"/>
      <c r="I98" s="263" t="s">
        <v>77</v>
      </c>
      <c r="J98" s="263"/>
      <c r="K98" s="34">
        <f>SUM(K76:K97)</f>
        <v>0</v>
      </c>
      <c r="L98" s="35"/>
      <c r="M98" s="33"/>
    </row>
    <row r="100" spans="1:13" x14ac:dyDescent="0.3">
      <c r="A100" s="264" t="s">
        <v>544</v>
      </c>
      <c r="B100" s="264"/>
      <c r="C100" s="264"/>
      <c r="D100" s="264"/>
      <c r="E100" s="264"/>
      <c r="F100" s="264"/>
      <c r="G100" s="264"/>
      <c r="H100" s="264"/>
      <c r="I100" s="264"/>
      <c r="J100" s="264"/>
      <c r="K100" s="264"/>
      <c r="L100" s="264"/>
      <c r="M100" s="264"/>
    </row>
    <row r="101" spans="1:13" ht="31.2" customHeight="1" x14ac:dyDescent="0.3">
      <c r="A101" s="248" t="s">
        <v>67</v>
      </c>
      <c r="B101" s="248"/>
      <c r="C101" s="249" t="s">
        <v>68</v>
      </c>
      <c r="D101" s="249"/>
      <c r="E101" s="18" t="s">
        <v>176</v>
      </c>
      <c r="F101" s="18" t="s">
        <v>177</v>
      </c>
      <c r="G101" s="18" t="s">
        <v>178</v>
      </c>
      <c r="H101" s="248" t="s">
        <v>69</v>
      </c>
      <c r="I101" s="248"/>
      <c r="J101" s="19" t="s">
        <v>179</v>
      </c>
      <c r="K101" s="19" t="s">
        <v>180</v>
      </c>
      <c r="L101" s="250" t="s">
        <v>70</v>
      </c>
      <c r="M101" s="250"/>
    </row>
    <row r="102" spans="1:13" ht="121.2" customHeight="1" x14ac:dyDescent="0.3">
      <c r="A102" s="252" t="s">
        <v>266</v>
      </c>
      <c r="B102" s="269"/>
      <c r="C102" s="20">
        <v>6</v>
      </c>
      <c r="D102" s="21" t="s">
        <v>136</v>
      </c>
      <c r="E102" s="25"/>
      <c r="F102" s="26"/>
      <c r="G102" s="31">
        <f t="shared" ref="G102:G105" si="22">C102*E102</f>
        <v>0</v>
      </c>
      <c r="H102" s="253"/>
      <c r="I102" s="253"/>
      <c r="J102" s="29"/>
      <c r="K102" s="32">
        <f t="shared" ref="K102:K105" si="23">C102*J102</f>
        <v>0</v>
      </c>
      <c r="L102" s="254"/>
      <c r="M102" s="254"/>
    </row>
    <row r="103" spans="1:13" ht="117.6" customHeight="1" x14ac:dyDescent="0.3">
      <c r="A103" s="266" t="s">
        <v>267</v>
      </c>
      <c r="B103" s="270"/>
      <c r="C103" s="22">
        <v>3</v>
      </c>
      <c r="D103" s="23" t="s">
        <v>132</v>
      </c>
      <c r="E103" s="27"/>
      <c r="F103" s="28"/>
      <c r="G103" s="36">
        <f t="shared" si="22"/>
        <v>0</v>
      </c>
      <c r="H103" s="267"/>
      <c r="I103" s="267"/>
      <c r="J103" s="30"/>
      <c r="K103" s="37">
        <f t="shared" si="23"/>
        <v>0</v>
      </c>
      <c r="L103" s="268"/>
      <c r="M103" s="268"/>
    </row>
    <row r="104" spans="1:13" ht="88.2" customHeight="1" x14ac:dyDescent="0.3">
      <c r="A104" s="252" t="s">
        <v>268</v>
      </c>
      <c r="B104" s="269"/>
      <c r="C104" s="20">
        <v>2</v>
      </c>
      <c r="D104" s="21" t="s">
        <v>136</v>
      </c>
      <c r="E104" s="25"/>
      <c r="F104" s="26"/>
      <c r="G104" s="31">
        <f t="shared" si="22"/>
        <v>0</v>
      </c>
      <c r="H104" s="253"/>
      <c r="I104" s="253"/>
      <c r="J104" s="29"/>
      <c r="K104" s="32">
        <f t="shared" si="23"/>
        <v>0</v>
      </c>
      <c r="L104" s="254"/>
      <c r="M104" s="254"/>
    </row>
    <row r="105" spans="1:13" ht="88.2" customHeight="1" x14ac:dyDescent="0.3">
      <c r="A105" s="266" t="s">
        <v>269</v>
      </c>
      <c r="B105" s="270"/>
      <c r="C105" s="22">
        <v>1</v>
      </c>
      <c r="D105" s="23" t="s">
        <v>122</v>
      </c>
      <c r="E105" s="27"/>
      <c r="F105" s="28"/>
      <c r="G105" s="36">
        <f t="shared" si="22"/>
        <v>0</v>
      </c>
      <c r="H105" s="267"/>
      <c r="I105" s="267"/>
      <c r="J105" s="30"/>
      <c r="K105" s="37">
        <f t="shared" si="23"/>
        <v>0</v>
      </c>
      <c r="L105" s="268"/>
      <c r="M105" s="268"/>
    </row>
    <row r="106" spans="1:13" ht="31.2" customHeight="1" x14ac:dyDescent="0.3">
      <c r="A106" s="248" t="s">
        <v>67</v>
      </c>
      <c r="B106" s="248"/>
      <c r="C106" s="249" t="s">
        <v>68</v>
      </c>
      <c r="D106" s="249"/>
      <c r="E106" s="18" t="s">
        <v>176</v>
      </c>
      <c r="F106" s="18" t="s">
        <v>177</v>
      </c>
      <c r="G106" s="18" t="s">
        <v>178</v>
      </c>
      <c r="H106" s="248" t="s">
        <v>69</v>
      </c>
      <c r="I106" s="248"/>
      <c r="J106" s="19" t="s">
        <v>179</v>
      </c>
      <c r="K106" s="19" t="s">
        <v>180</v>
      </c>
      <c r="L106" s="250" t="s">
        <v>70</v>
      </c>
      <c r="M106" s="250"/>
    </row>
    <row r="107" spans="1:13" ht="100.2" customHeight="1" x14ac:dyDescent="0.3">
      <c r="A107" s="252" t="s">
        <v>270</v>
      </c>
      <c r="B107" s="269"/>
      <c r="C107" s="20">
        <v>1</v>
      </c>
      <c r="D107" s="21" t="s">
        <v>271</v>
      </c>
      <c r="E107" s="25"/>
      <c r="F107" s="26"/>
      <c r="G107" s="31">
        <f t="shared" ref="G107:G110" si="24">C107*E107</f>
        <v>0</v>
      </c>
      <c r="H107" s="253"/>
      <c r="I107" s="253"/>
      <c r="J107" s="29"/>
      <c r="K107" s="32">
        <f t="shared" ref="K107:K110" si="25">C107*J107</f>
        <v>0</v>
      </c>
      <c r="L107" s="254"/>
      <c r="M107" s="254"/>
    </row>
    <row r="108" spans="1:13" ht="102" customHeight="1" x14ac:dyDescent="0.3">
      <c r="A108" s="266" t="s">
        <v>272</v>
      </c>
      <c r="B108" s="270"/>
      <c r="C108" s="22">
        <v>0.5</v>
      </c>
      <c r="D108" s="23" t="s">
        <v>122</v>
      </c>
      <c r="E108" s="27"/>
      <c r="F108" s="28"/>
      <c r="G108" s="36">
        <f t="shared" si="24"/>
        <v>0</v>
      </c>
      <c r="H108" s="267"/>
      <c r="I108" s="267"/>
      <c r="J108" s="30"/>
      <c r="K108" s="37">
        <f t="shared" si="25"/>
        <v>0</v>
      </c>
      <c r="L108" s="268"/>
      <c r="M108" s="268"/>
    </row>
    <row r="109" spans="1:13" ht="131.4" customHeight="1" x14ac:dyDescent="0.3">
      <c r="A109" s="252" t="s">
        <v>546</v>
      </c>
      <c r="B109" s="269"/>
      <c r="C109" s="20">
        <v>1.5</v>
      </c>
      <c r="D109" s="21" t="s">
        <v>493</v>
      </c>
      <c r="E109" s="25"/>
      <c r="F109" s="26"/>
      <c r="G109" s="31">
        <f t="shared" si="24"/>
        <v>0</v>
      </c>
      <c r="H109" s="253"/>
      <c r="I109" s="253"/>
      <c r="J109" s="29"/>
      <c r="K109" s="32">
        <f t="shared" si="25"/>
        <v>0</v>
      </c>
      <c r="L109" s="254"/>
      <c r="M109" s="254"/>
    </row>
    <row r="110" spans="1:13" ht="48" customHeight="1" x14ac:dyDescent="0.3">
      <c r="A110" s="266" t="s">
        <v>545</v>
      </c>
      <c r="B110" s="270"/>
      <c r="C110" s="22">
        <v>10</v>
      </c>
      <c r="D110" s="23" t="s">
        <v>144</v>
      </c>
      <c r="E110" s="27"/>
      <c r="F110" s="28"/>
      <c r="G110" s="36">
        <f t="shared" si="24"/>
        <v>0</v>
      </c>
      <c r="H110" s="267"/>
      <c r="I110" s="267"/>
      <c r="J110" s="30"/>
      <c r="K110" s="37">
        <f t="shared" si="25"/>
        <v>0</v>
      </c>
      <c r="L110" s="268"/>
      <c r="M110" s="268"/>
    </row>
    <row r="111" spans="1:13" x14ac:dyDescent="0.3">
      <c r="A111" s="274" t="s">
        <v>75</v>
      </c>
      <c r="B111" s="274"/>
      <c r="C111" s="274"/>
      <c r="D111" s="274"/>
      <c r="E111" s="275" t="s">
        <v>76</v>
      </c>
      <c r="F111" s="275"/>
      <c r="G111" s="83">
        <f>SUM(G102:G110)</f>
        <v>0</v>
      </c>
      <c r="H111" s="84"/>
      <c r="I111" s="275" t="s">
        <v>77</v>
      </c>
      <c r="J111" s="275"/>
      <c r="K111" s="83">
        <f>SUM(K102:K110)</f>
        <v>0</v>
      </c>
      <c r="L111" s="84"/>
      <c r="M111" s="85"/>
    </row>
    <row r="113" spans="1:13" x14ac:dyDescent="0.3">
      <c r="A113" s="247" t="s">
        <v>547</v>
      </c>
      <c r="B113" s="247"/>
      <c r="C113" s="247"/>
      <c r="D113" s="247"/>
      <c r="E113" s="247"/>
      <c r="F113" s="247"/>
      <c r="G113" s="247"/>
      <c r="H113" s="247"/>
      <c r="I113" s="247"/>
      <c r="J113" s="247"/>
      <c r="K113" s="247"/>
      <c r="L113" s="247"/>
      <c r="M113" s="247"/>
    </row>
    <row r="114" spans="1:13" ht="31.2" customHeight="1" x14ac:dyDescent="0.3">
      <c r="A114" s="248" t="s">
        <v>67</v>
      </c>
      <c r="B114" s="248"/>
      <c r="C114" s="249" t="s">
        <v>68</v>
      </c>
      <c r="D114" s="249"/>
      <c r="E114" s="18" t="s">
        <v>176</v>
      </c>
      <c r="F114" s="18" t="s">
        <v>177</v>
      </c>
      <c r="G114" s="18" t="s">
        <v>178</v>
      </c>
      <c r="H114" s="248" t="s">
        <v>69</v>
      </c>
      <c r="I114" s="248"/>
      <c r="J114" s="19" t="s">
        <v>179</v>
      </c>
      <c r="K114" s="19" t="s">
        <v>180</v>
      </c>
      <c r="L114" s="250" t="s">
        <v>70</v>
      </c>
      <c r="M114" s="250"/>
    </row>
    <row r="115" spans="1:13" ht="93" customHeight="1" x14ac:dyDescent="0.3">
      <c r="A115" s="252" t="s">
        <v>249</v>
      </c>
      <c r="B115" s="269"/>
      <c r="C115" s="20">
        <v>1</v>
      </c>
      <c r="D115" s="21" t="s">
        <v>138</v>
      </c>
      <c r="E115" s="25"/>
      <c r="F115" s="26"/>
      <c r="G115" s="31">
        <f t="shared" ref="G115:G129" si="26">C115*E115</f>
        <v>0</v>
      </c>
      <c r="H115" s="253"/>
      <c r="I115" s="253"/>
      <c r="J115" s="29"/>
      <c r="K115" s="32">
        <f t="shared" ref="K115:K129" si="27">C115*J115</f>
        <v>0</v>
      </c>
      <c r="L115" s="254"/>
      <c r="M115" s="254"/>
    </row>
    <row r="116" spans="1:13" ht="147.6" customHeight="1" x14ac:dyDescent="0.3">
      <c r="A116" s="266" t="s">
        <v>251</v>
      </c>
      <c r="B116" s="270"/>
      <c r="C116" s="22">
        <v>0.5</v>
      </c>
      <c r="D116" s="23" t="s">
        <v>122</v>
      </c>
      <c r="E116" s="27"/>
      <c r="F116" s="28"/>
      <c r="G116" s="36">
        <f t="shared" si="26"/>
        <v>0</v>
      </c>
      <c r="H116" s="267"/>
      <c r="I116" s="267"/>
      <c r="J116" s="30"/>
      <c r="K116" s="37">
        <f t="shared" si="27"/>
        <v>0</v>
      </c>
      <c r="L116" s="268"/>
      <c r="M116" s="268"/>
    </row>
    <row r="117" spans="1:13" ht="106.8" customHeight="1" x14ac:dyDescent="0.3">
      <c r="A117" s="252" t="s">
        <v>250</v>
      </c>
      <c r="B117" s="269"/>
      <c r="C117" s="20">
        <v>3</v>
      </c>
      <c r="D117" s="21" t="s">
        <v>136</v>
      </c>
      <c r="E117" s="25"/>
      <c r="F117" s="26"/>
      <c r="G117" s="31">
        <f t="shared" si="26"/>
        <v>0</v>
      </c>
      <c r="H117" s="253"/>
      <c r="I117" s="253"/>
      <c r="J117" s="29"/>
      <c r="K117" s="32">
        <f t="shared" si="27"/>
        <v>0</v>
      </c>
      <c r="L117" s="254"/>
      <c r="M117" s="254"/>
    </row>
    <row r="118" spans="1:13" ht="33" customHeight="1" x14ac:dyDescent="0.3">
      <c r="A118" s="271" t="s">
        <v>67</v>
      </c>
      <c r="B118" s="271"/>
      <c r="C118" s="272" t="s">
        <v>68</v>
      </c>
      <c r="D118" s="272"/>
      <c r="E118" s="73" t="s">
        <v>176</v>
      </c>
      <c r="F118" s="73" t="s">
        <v>177</v>
      </c>
      <c r="G118" s="73" t="s">
        <v>178</v>
      </c>
      <c r="H118" s="271" t="s">
        <v>69</v>
      </c>
      <c r="I118" s="271"/>
      <c r="J118" s="74" t="s">
        <v>179</v>
      </c>
      <c r="K118" s="74" t="s">
        <v>180</v>
      </c>
      <c r="L118" s="273" t="s">
        <v>70</v>
      </c>
      <c r="M118" s="273"/>
    </row>
    <row r="119" spans="1:13" ht="130.19999999999999" customHeight="1" x14ac:dyDescent="0.3">
      <c r="A119" s="266" t="s">
        <v>252</v>
      </c>
      <c r="B119" s="270"/>
      <c r="C119" s="22">
        <v>1.5</v>
      </c>
      <c r="D119" s="23" t="s">
        <v>122</v>
      </c>
      <c r="E119" s="27"/>
      <c r="F119" s="28"/>
      <c r="G119" s="36">
        <f t="shared" si="26"/>
        <v>0</v>
      </c>
      <c r="H119" s="267"/>
      <c r="I119" s="267"/>
      <c r="J119" s="30"/>
      <c r="K119" s="37">
        <f t="shared" si="27"/>
        <v>0</v>
      </c>
      <c r="L119" s="268"/>
      <c r="M119" s="268"/>
    </row>
    <row r="120" spans="1:13" ht="86.4" customHeight="1" x14ac:dyDescent="0.3">
      <c r="A120" s="252" t="s">
        <v>253</v>
      </c>
      <c r="B120" s="269"/>
      <c r="C120" s="20">
        <v>5</v>
      </c>
      <c r="D120" s="21" t="s">
        <v>136</v>
      </c>
      <c r="E120" s="25"/>
      <c r="F120" s="26"/>
      <c r="G120" s="31">
        <f t="shared" si="26"/>
        <v>0</v>
      </c>
      <c r="H120" s="253"/>
      <c r="I120" s="253"/>
      <c r="J120" s="29"/>
      <c r="K120" s="32">
        <f t="shared" si="27"/>
        <v>0</v>
      </c>
      <c r="L120" s="254"/>
      <c r="M120" s="254"/>
    </row>
    <row r="121" spans="1:13" ht="129.6" customHeight="1" x14ac:dyDescent="0.3">
      <c r="A121" s="266" t="s">
        <v>254</v>
      </c>
      <c r="B121" s="270"/>
      <c r="C121" s="22">
        <v>2.5</v>
      </c>
      <c r="D121" s="23" t="s">
        <v>122</v>
      </c>
      <c r="E121" s="27"/>
      <c r="F121" s="28"/>
      <c r="G121" s="36">
        <f t="shared" si="26"/>
        <v>0</v>
      </c>
      <c r="H121" s="267"/>
      <c r="I121" s="267"/>
      <c r="J121" s="30"/>
      <c r="K121" s="37">
        <f t="shared" si="27"/>
        <v>0</v>
      </c>
      <c r="L121" s="268"/>
      <c r="M121" s="268"/>
    </row>
    <row r="122" spans="1:13" ht="102" customHeight="1" x14ac:dyDescent="0.3">
      <c r="A122" s="252" t="s">
        <v>255</v>
      </c>
      <c r="B122" s="269"/>
      <c r="C122" s="20">
        <v>6</v>
      </c>
      <c r="D122" s="21" t="s">
        <v>137</v>
      </c>
      <c r="E122" s="25"/>
      <c r="F122" s="26"/>
      <c r="G122" s="31">
        <f t="shared" si="26"/>
        <v>0</v>
      </c>
      <c r="H122" s="253"/>
      <c r="I122" s="253"/>
      <c r="J122" s="29"/>
      <c r="K122" s="32">
        <f t="shared" si="27"/>
        <v>0</v>
      </c>
      <c r="L122" s="254"/>
      <c r="M122" s="254"/>
    </row>
    <row r="123" spans="1:13" ht="33" customHeight="1" x14ac:dyDescent="0.3">
      <c r="A123" s="271" t="s">
        <v>67</v>
      </c>
      <c r="B123" s="271"/>
      <c r="C123" s="272" t="s">
        <v>68</v>
      </c>
      <c r="D123" s="272"/>
      <c r="E123" s="73" t="s">
        <v>176</v>
      </c>
      <c r="F123" s="73" t="s">
        <v>177</v>
      </c>
      <c r="G123" s="73" t="s">
        <v>178</v>
      </c>
      <c r="H123" s="271" t="s">
        <v>69</v>
      </c>
      <c r="I123" s="271"/>
      <c r="J123" s="74" t="s">
        <v>179</v>
      </c>
      <c r="K123" s="74" t="s">
        <v>180</v>
      </c>
      <c r="L123" s="273" t="s">
        <v>70</v>
      </c>
      <c r="M123" s="273"/>
    </row>
    <row r="124" spans="1:13" ht="84.6" customHeight="1" x14ac:dyDescent="0.3">
      <c r="A124" s="266" t="s">
        <v>256</v>
      </c>
      <c r="B124" s="270"/>
      <c r="C124" s="22">
        <v>3</v>
      </c>
      <c r="D124" s="23" t="s">
        <v>133</v>
      </c>
      <c r="E124" s="27"/>
      <c r="F124" s="28"/>
      <c r="G124" s="36">
        <f t="shared" si="26"/>
        <v>0</v>
      </c>
      <c r="H124" s="267"/>
      <c r="I124" s="267"/>
      <c r="J124" s="30"/>
      <c r="K124" s="37">
        <f t="shared" si="27"/>
        <v>0</v>
      </c>
      <c r="L124" s="268"/>
      <c r="M124" s="268"/>
    </row>
    <row r="125" spans="1:13" ht="101.4" customHeight="1" x14ac:dyDescent="0.3">
      <c r="A125" s="252" t="s">
        <v>258</v>
      </c>
      <c r="B125" s="269"/>
      <c r="C125" s="20">
        <v>2</v>
      </c>
      <c r="D125" s="21" t="s">
        <v>136</v>
      </c>
      <c r="E125" s="25"/>
      <c r="F125" s="26"/>
      <c r="G125" s="31">
        <f t="shared" si="26"/>
        <v>0</v>
      </c>
      <c r="H125" s="253"/>
      <c r="I125" s="253"/>
      <c r="J125" s="29"/>
      <c r="K125" s="32">
        <f t="shared" si="27"/>
        <v>0</v>
      </c>
      <c r="L125" s="254"/>
      <c r="M125" s="254"/>
    </row>
    <row r="126" spans="1:13" ht="84.6" customHeight="1" x14ac:dyDescent="0.3">
      <c r="A126" s="266" t="s">
        <v>259</v>
      </c>
      <c r="B126" s="270"/>
      <c r="C126" s="22">
        <v>1</v>
      </c>
      <c r="D126" s="23" t="s">
        <v>257</v>
      </c>
      <c r="E126" s="27"/>
      <c r="F126" s="28"/>
      <c r="G126" s="36">
        <f t="shared" si="26"/>
        <v>0</v>
      </c>
      <c r="H126" s="267"/>
      <c r="I126" s="267"/>
      <c r="J126" s="30"/>
      <c r="K126" s="37">
        <f t="shared" si="27"/>
        <v>0</v>
      </c>
      <c r="L126" s="268"/>
      <c r="M126" s="268"/>
    </row>
    <row r="127" spans="1:13" ht="175.8" customHeight="1" x14ac:dyDescent="0.3">
      <c r="A127" s="252" t="s">
        <v>260</v>
      </c>
      <c r="B127" s="269"/>
      <c r="C127" s="20">
        <f>0.1/10</f>
        <v>0.01</v>
      </c>
      <c r="D127" s="21" t="s">
        <v>261</v>
      </c>
      <c r="E127" s="25"/>
      <c r="F127" s="26"/>
      <c r="G127" s="31">
        <f t="shared" si="26"/>
        <v>0</v>
      </c>
      <c r="H127" s="253"/>
      <c r="I127" s="253"/>
      <c r="J127" s="29"/>
      <c r="K127" s="32">
        <f t="shared" si="27"/>
        <v>0</v>
      </c>
      <c r="L127" s="254"/>
      <c r="M127" s="254"/>
    </row>
    <row r="128" spans="1:13" ht="33" customHeight="1" x14ac:dyDescent="0.3">
      <c r="A128" s="271" t="s">
        <v>67</v>
      </c>
      <c r="B128" s="271"/>
      <c r="C128" s="272" t="s">
        <v>68</v>
      </c>
      <c r="D128" s="272"/>
      <c r="E128" s="73" t="s">
        <v>176</v>
      </c>
      <c r="F128" s="73" t="s">
        <v>177</v>
      </c>
      <c r="G128" s="73" t="s">
        <v>178</v>
      </c>
      <c r="H128" s="271" t="s">
        <v>69</v>
      </c>
      <c r="I128" s="271"/>
      <c r="J128" s="74" t="s">
        <v>179</v>
      </c>
      <c r="K128" s="74" t="s">
        <v>180</v>
      </c>
      <c r="L128" s="273" t="s">
        <v>70</v>
      </c>
      <c r="M128" s="273"/>
    </row>
    <row r="129" spans="1:13" ht="290.39999999999998" customHeight="1" x14ac:dyDescent="0.3">
      <c r="A129" s="266" t="s">
        <v>265</v>
      </c>
      <c r="B129" s="270"/>
      <c r="C129" s="22">
        <f>0.2/8</f>
        <v>2.5000000000000001E-2</v>
      </c>
      <c r="D129" s="23" t="s">
        <v>264</v>
      </c>
      <c r="E129" s="27"/>
      <c r="F129" s="28"/>
      <c r="G129" s="36">
        <f t="shared" si="26"/>
        <v>0</v>
      </c>
      <c r="H129" s="267"/>
      <c r="I129" s="267"/>
      <c r="J129" s="30"/>
      <c r="K129" s="37">
        <f t="shared" si="27"/>
        <v>0</v>
      </c>
      <c r="L129" s="268"/>
      <c r="M129" s="268"/>
    </row>
    <row r="130" spans="1:13" ht="87" customHeight="1" x14ac:dyDescent="0.3">
      <c r="A130" s="252" t="s">
        <v>262</v>
      </c>
      <c r="B130" s="269"/>
      <c r="C130" s="20">
        <v>0.3</v>
      </c>
      <c r="D130" s="21" t="s">
        <v>263</v>
      </c>
      <c r="E130" s="25"/>
      <c r="F130" s="26"/>
      <c r="G130" s="31">
        <f>IF((C130*E130)&lt;3,C130*E130,3)</f>
        <v>0</v>
      </c>
      <c r="H130" s="253"/>
      <c r="I130" s="253"/>
      <c r="J130" s="29"/>
      <c r="K130" s="32">
        <f>IF((C130*J130)&lt;3,C130*J130,3)</f>
        <v>0</v>
      </c>
      <c r="L130" s="254"/>
      <c r="M130" s="254"/>
    </row>
    <row r="131" spans="1:13" x14ac:dyDescent="0.3">
      <c r="A131" s="262" t="s">
        <v>75</v>
      </c>
      <c r="B131" s="262"/>
      <c r="C131" s="262"/>
      <c r="D131" s="262"/>
      <c r="E131" s="263" t="s">
        <v>76</v>
      </c>
      <c r="F131" s="263"/>
      <c r="G131" s="34">
        <f>SUM(G115:G130)</f>
        <v>0</v>
      </c>
      <c r="H131" s="35"/>
      <c r="I131" s="263" t="s">
        <v>77</v>
      </c>
      <c r="J131" s="263"/>
      <c r="K131" s="34">
        <f>SUM(K115:K130)</f>
        <v>0</v>
      </c>
      <c r="L131" s="35"/>
      <c r="M131" s="33"/>
    </row>
    <row r="133" spans="1:13" ht="18.600000000000001" customHeight="1" x14ac:dyDescent="0.3">
      <c r="A133" s="264" t="s">
        <v>548</v>
      </c>
      <c r="B133" s="264"/>
      <c r="C133" s="264"/>
      <c r="D133" s="264"/>
      <c r="E133" s="264"/>
      <c r="F133" s="264"/>
      <c r="G133" s="264"/>
      <c r="H133" s="264"/>
      <c r="I133" s="264"/>
      <c r="J133" s="264"/>
      <c r="K133" s="264"/>
      <c r="L133" s="264"/>
      <c r="M133" s="264"/>
    </row>
    <row r="134" spans="1:13" ht="31.2" customHeight="1" x14ac:dyDescent="0.3">
      <c r="A134" s="248" t="s">
        <v>67</v>
      </c>
      <c r="B134" s="248"/>
      <c r="C134" s="249" t="s">
        <v>68</v>
      </c>
      <c r="D134" s="249"/>
      <c r="E134" s="18" t="s">
        <v>176</v>
      </c>
      <c r="F134" s="18" t="s">
        <v>177</v>
      </c>
      <c r="G134" s="18" t="s">
        <v>178</v>
      </c>
      <c r="H134" s="248" t="s">
        <v>69</v>
      </c>
      <c r="I134" s="248"/>
      <c r="J134" s="19" t="s">
        <v>179</v>
      </c>
      <c r="K134" s="19" t="s">
        <v>180</v>
      </c>
      <c r="L134" s="250" t="s">
        <v>70</v>
      </c>
      <c r="M134" s="250"/>
    </row>
    <row r="135" spans="1:13" ht="93" customHeight="1" x14ac:dyDescent="0.3">
      <c r="A135" s="252" t="s">
        <v>145</v>
      </c>
      <c r="B135" s="269"/>
      <c r="C135" s="53">
        <f>1/24</f>
        <v>4.1666666666666664E-2</v>
      </c>
      <c r="D135" s="21" t="s">
        <v>170</v>
      </c>
      <c r="E135" s="25"/>
      <c r="F135" s="26"/>
      <c r="G135" s="31">
        <f>(C135*$G$14)*E135</f>
        <v>0</v>
      </c>
      <c r="H135" s="253"/>
      <c r="I135" s="253"/>
      <c r="J135" s="29"/>
      <c r="K135" s="32">
        <f>(C135*$G$14)*J135</f>
        <v>0</v>
      </c>
      <c r="L135" s="254"/>
      <c r="M135" s="254"/>
    </row>
    <row r="136" spans="1:13" ht="86.4" x14ac:dyDescent="0.3">
      <c r="A136" s="266" t="s">
        <v>146</v>
      </c>
      <c r="B136" s="270"/>
      <c r="C136" s="54">
        <f>1/25</f>
        <v>0.04</v>
      </c>
      <c r="D136" s="23" t="s">
        <v>170</v>
      </c>
      <c r="E136" s="27"/>
      <c r="F136" s="28"/>
      <c r="G136" s="36">
        <f>(C136*$G$14)*E136</f>
        <v>0</v>
      </c>
      <c r="H136" s="267"/>
      <c r="I136" s="267"/>
      <c r="J136" s="30"/>
      <c r="K136" s="37">
        <f>(C136*$G$14)*J136</f>
        <v>0</v>
      </c>
      <c r="L136" s="268"/>
      <c r="M136" s="268"/>
    </row>
    <row r="137" spans="1:13" ht="86.4" x14ac:dyDescent="0.3">
      <c r="A137" s="252" t="s">
        <v>147</v>
      </c>
      <c r="B137" s="269"/>
      <c r="C137" s="53">
        <f>1/25</f>
        <v>0.04</v>
      </c>
      <c r="D137" s="21" t="s">
        <v>170</v>
      </c>
      <c r="E137" s="25"/>
      <c r="F137" s="26"/>
      <c r="G137" s="31">
        <f>(C137*$G$14)*E137</f>
        <v>0</v>
      </c>
      <c r="H137" s="253"/>
      <c r="I137" s="253"/>
      <c r="J137" s="29"/>
      <c r="K137" s="32">
        <f>(C137*$G$14)*J137</f>
        <v>0</v>
      </c>
      <c r="L137" s="254"/>
      <c r="M137" s="254"/>
    </row>
    <row r="138" spans="1:13" ht="86.4" x14ac:dyDescent="0.3">
      <c r="A138" s="266" t="s">
        <v>148</v>
      </c>
      <c r="B138" s="270"/>
      <c r="C138" s="54">
        <f>1/25</f>
        <v>0.04</v>
      </c>
      <c r="D138" s="23" t="s">
        <v>170</v>
      </c>
      <c r="E138" s="27"/>
      <c r="F138" s="28"/>
      <c r="G138" s="36">
        <f>(C138*$G$14)*E138</f>
        <v>0</v>
      </c>
      <c r="H138" s="267"/>
      <c r="I138" s="267"/>
      <c r="J138" s="30"/>
      <c r="K138" s="37">
        <f>(C138*$G$14)*J138</f>
        <v>0</v>
      </c>
      <c r="L138" s="268"/>
      <c r="M138" s="268"/>
    </row>
    <row r="139" spans="1:13" ht="31.2" customHeight="1" x14ac:dyDescent="0.3">
      <c r="A139" s="248" t="s">
        <v>67</v>
      </c>
      <c r="B139" s="248"/>
      <c r="C139" s="249" t="s">
        <v>68</v>
      </c>
      <c r="D139" s="249"/>
      <c r="E139" s="18" t="s">
        <v>176</v>
      </c>
      <c r="F139" s="18" t="s">
        <v>177</v>
      </c>
      <c r="G139" s="18" t="s">
        <v>178</v>
      </c>
      <c r="H139" s="248" t="s">
        <v>69</v>
      </c>
      <c r="I139" s="248"/>
      <c r="J139" s="19" t="s">
        <v>179</v>
      </c>
      <c r="K139" s="19" t="s">
        <v>180</v>
      </c>
      <c r="L139" s="250" t="s">
        <v>70</v>
      </c>
      <c r="M139" s="250"/>
    </row>
    <row r="140" spans="1:13" ht="86.4" x14ac:dyDescent="0.3">
      <c r="A140" s="252" t="s">
        <v>149</v>
      </c>
      <c r="B140" s="269"/>
      <c r="C140" s="53">
        <f>1/25</f>
        <v>0.04</v>
      </c>
      <c r="D140" s="21" t="s">
        <v>170</v>
      </c>
      <c r="E140" s="25"/>
      <c r="F140" s="26"/>
      <c r="G140" s="31">
        <f>(C140*$G$14)*E140</f>
        <v>0</v>
      </c>
      <c r="H140" s="253"/>
      <c r="I140" s="253"/>
      <c r="J140" s="29"/>
      <c r="K140" s="32">
        <f>(C140*$G$14)*J140</f>
        <v>0</v>
      </c>
      <c r="L140" s="254"/>
      <c r="M140" s="254"/>
    </row>
    <row r="141" spans="1:13" ht="86.4" x14ac:dyDescent="0.3">
      <c r="A141" s="266" t="s">
        <v>273</v>
      </c>
      <c r="B141" s="270"/>
      <c r="C141" s="54">
        <f>1/28</f>
        <v>3.5714285714285712E-2</v>
      </c>
      <c r="D141" s="23" t="s">
        <v>170</v>
      </c>
      <c r="E141" s="27"/>
      <c r="F141" s="28"/>
      <c r="G141" s="36">
        <f>(C141*$G$14)*E141</f>
        <v>0</v>
      </c>
      <c r="H141" s="267"/>
      <c r="I141" s="267"/>
      <c r="J141" s="30"/>
      <c r="K141" s="37">
        <f>(C141*$G$14)*J141</f>
        <v>0</v>
      </c>
      <c r="L141" s="268"/>
      <c r="M141" s="268"/>
    </row>
    <row r="142" spans="1:13" ht="86.4" x14ac:dyDescent="0.3">
      <c r="A142" s="252" t="s">
        <v>274</v>
      </c>
      <c r="B142" s="269"/>
      <c r="C142" s="53">
        <f>1/28</f>
        <v>3.5714285714285712E-2</v>
      </c>
      <c r="D142" s="21" t="s">
        <v>170</v>
      </c>
      <c r="E142" s="25"/>
      <c r="F142" s="26"/>
      <c r="G142" s="31">
        <f>(C142*$G$14)*E142</f>
        <v>0</v>
      </c>
      <c r="H142" s="253"/>
      <c r="I142" s="253"/>
      <c r="J142" s="29"/>
      <c r="K142" s="32">
        <f>(C142*$G$14)*J142</f>
        <v>0</v>
      </c>
      <c r="L142" s="254"/>
      <c r="M142" s="254"/>
    </row>
    <row r="143" spans="1:13" ht="86.4" x14ac:dyDescent="0.3">
      <c r="A143" s="266" t="s">
        <v>275</v>
      </c>
      <c r="B143" s="270"/>
      <c r="C143" s="54">
        <f>1/28</f>
        <v>3.5714285714285712E-2</v>
      </c>
      <c r="D143" s="23" t="s">
        <v>170</v>
      </c>
      <c r="E143" s="27"/>
      <c r="F143" s="28"/>
      <c r="G143" s="36">
        <f>(C143*$G$14)*E143</f>
        <v>0</v>
      </c>
      <c r="H143" s="267"/>
      <c r="I143" s="267"/>
      <c r="J143" s="30"/>
      <c r="K143" s="37">
        <f>(C143*$G$14)*J143</f>
        <v>0</v>
      </c>
      <c r="L143" s="268"/>
      <c r="M143" s="268"/>
    </row>
    <row r="144" spans="1:13" ht="86.4" x14ac:dyDescent="0.3">
      <c r="A144" s="252" t="s">
        <v>276</v>
      </c>
      <c r="B144" s="269"/>
      <c r="C144" s="53">
        <f>1/28</f>
        <v>3.5714285714285712E-2</v>
      </c>
      <c r="D144" s="21" t="s">
        <v>170</v>
      </c>
      <c r="E144" s="25"/>
      <c r="F144" s="26"/>
      <c r="G144" s="31">
        <f>(C144*$G$14)*E144</f>
        <v>0</v>
      </c>
      <c r="H144" s="253"/>
      <c r="I144" s="253"/>
      <c r="J144" s="29"/>
      <c r="K144" s="32">
        <f>(C144*$G$14)*J144</f>
        <v>0</v>
      </c>
      <c r="L144" s="254"/>
      <c r="M144" s="254"/>
    </row>
    <row r="145" spans="1:13" ht="33" customHeight="1" x14ac:dyDescent="0.3">
      <c r="A145" s="271" t="s">
        <v>67</v>
      </c>
      <c r="B145" s="271"/>
      <c r="C145" s="272" t="s">
        <v>68</v>
      </c>
      <c r="D145" s="272"/>
      <c r="E145" s="73" t="s">
        <v>176</v>
      </c>
      <c r="F145" s="73" t="s">
        <v>177</v>
      </c>
      <c r="G145" s="73" t="s">
        <v>178</v>
      </c>
      <c r="H145" s="271" t="s">
        <v>69</v>
      </c>
      <c r="I145" s="271"/>
      <c r="J145" s="74" t="s">
        <v>179</v>
      </c>
      <c r="K145" s="74" t="s">
        <v>180</v>
      </c>
      <c r="L145" s="273" t="s">
        <v>70</v>
      </c>
      <c r="M145" s="273"/>
    </row>
    <row r="146" spans="1:13" ht="86.4" x14ac:dyDescent="0.3">
      <c r="A146" s="266" t="s">
        <v>277</v>
      </c>
      <c r="B146" s="270"/>
      <c r="C146" s="54">
        <f>1/28</f>
        <v>3.5714285714285712E-2</v>
      </c>
      <c r="D146" s="23" t="s">
        <v>170</v>
      </c>
      <c r="E146" s="27"/>
      <c r="F146" s="28"/>
      <c r="G146" s="36">
        <f>(C146*$G$14)*E146</f>
        <v>0</v>
      </c>
      <c r="H146" s="267"/>
      <c r="I146" s="267"/>
      <c r="J146" s="30"/>
      <c r="K146" s="37">
        <f>(C146*$G$14)*J146</f>
        <v>0</v>
      </c>
      <c r="L146" s="268"/>
      <c r="M146" s="268"/>
    </row>
    <row r="147" spans="1:13" ht="103.8" customHeight="1" x14ac:dyDescent="0.3">
      <c r="A147" s="252" t="s">
        <v>278</v>
      </c>
      <c r="B147" s="269"/>
      <c r="C147" s="53">
        <f>1/36</f>
        <v>2.7777777777777776E-2</v>
      </c>
      <c r="D147" s="21" t="s">
        <v>170</v>
      </c>
      <c r="E147" s="25"/>
      <c r="F147" s="26"/>
      <c r="G147" s="31">
        <f>(C147*$G$14)*E147</f>
        <v>0</v>
      </c>
      <c r="H147" s="253"/>
      <c r="I147" s="253"/>
      <c r="J147" s="29"/>
      <c r="K147" s="32">
        <f>(C147*$G$14)*J147</f>
        <v>0</v>
      </c>
      <c r="L147" s="254"/>
      <c r="M147" s="254"/>
    </row>
    <row r="148" spans="1:13" ht="86.4" x14ac:dyDescent="0.3">
      <c r="A148" s="266" t="s">
        <v>279</v>
      </c>
      <c r="B148" s="270"/>
      <c r="C148" s="54">
        <f>1/36</f>
        <v>2.7777777777777776E-2</v>
      </c>
      <c r="D148" s="23" t="s">
        <v>170</v>
      </c>
      <c r="E148" s="27"/>
      <c r="F148" s="28"/>
      <c r="G148" s="36">
        <f>(C148*$G$14)*E148</f>
        <v>0</v>
      </c>
      <c r="H148" s="267"/>
      <c r="I148" s="267"/>
      <c r="J148" s="30"/>
      <c r="K148" s="37">
        <f>(C148*$G$14)*J148</f>
        <v>0</v>
      </c>
      <c r="L148" s="268"/>
      <c r="M148" s="268"/>
    </row>
    <row r="149" spans="1:13" ht="86.4" x14ac:dyDescent="0.3">
      <c r="A149" s="252" t="s">
        <v>280</v>
      </c>
      <c r="B149" s="269"/>
      <c r="C149" s="53">
        <f>1/36</f>
        <v>2.7777777777777776E-2</v>
      </c>
      <c r="D149" s="21" t="s">
        <v>170</v>
      </c>
      <c r="E149" s="25"/>
      <c r="F149" s="26"/>
      <c r="G149" s="31">
        <f>(C149*$G$14)*E149</f>
        <v>0</v>
      </c>
      <c r="H149" s="253"/>
      <c r="I149" s="253"/>
      <c r="J149" s="29"/>
      <c r="K149" s="32">
        <f>(C149*$G$14)*J149</f>
        <v>0</v>
      </c>
      <c r="L149" s="254"/>
      <c r="M149" s="254"/>
    </row>
    <row r="150" spans="1:13" ht="33" customHeight="1" x14ac:dyDescent="0.3">
      <c r="A150" s="271" t="s">
        <v>67</v>
      </c>
      <c r="B150" s="271"/>
      <c r="C150" s="272" t="s">
        <v>68</v>
      </c>
      <c r="D150" s="272"/>
      <c r="E150" s="73" t="s">
        <v>176</v>
      </c>
      <c r="F150" s="73" t="s">
        <v>177</v>
      </c>
      <c r="G150" s="73" t="s">
        <v>178</v>
      </c>
      <c r="H150" s="271" t="s">
        <v>69</v>
      </c>
      <c r="I150" s="271"/>
      <c r="J150" s="74" t="s">
        <v>179</v>
      </c>
      <c r="K150" s="74" t="s">
        <v>180</v>
      </c>
      <c r="L150" s="273" t="s">
        <v>70</v>
      </c>
      <c r="M150" s="273"/>
    </row>
    <row r="151" spans="1:13" ht="86.4" x14ac:dyDescent="0.3">
      <c r="A151" s="266" t="s">
        <v>281</v>
      </c>
      <c r="B151" s="270"/>
      <c r="C151" s="54">
        <f>1/36</f>
        <v>2.7777777777777776E-2</v>
      </c>
      <c r="D151" s="23" t="s">
        <v>170</v>
      </c>
      <c r="E151" s="27"/>
      <c r="F151" s="28"/>
      <c r="G151" s="36">
        <f>(C151*$G$14)*E151</f>
        <v>0</v>
      </c>
      <c r="H151" s="267"/>
      <c r="I151" s="267"/>
      <c r="J151" s="30"/>
      <c r="K151" s="37">
        <f>(C151*$G$14)*J151</f>
        <v>0</v>
      </c>
      <c r="L151" s="268"/>
      <c r="M151" s="268"/>
    </row>
    <row r="152" spans="1:13" ht="86.4" x14ac:dyDescent="0.3">
      <c r="A152" s="252" t="s">
        <v>282</v>
      </c>
      <c r="B152" s="269"/>
      <c r="C152" s="53">
        <f>1/36</f>
        <v>2.7777777777777776E-2</v>
      </c>
      <c r="D152" s="21" t="s">
        <v>170</v>
      </c>
      <c r="E152" s="25"/>
      <c r="F152" s="26"/>
      <c r="G152" s="31">
        <f>(C152*$G$14)*E152</f>
        <v>0</v>
      </c>
      <c r="H152" s="253"/>
      <c r="I152" s="253"/>
      <c r="J152" s="29"/>
      <c r="K152" s="32">
        <f>(C152*$G$14)*J152</f>
        <v>0</v>
      </c>
      <c r="L152" s="254"/>
      <c r="M152" s="254"/>
    </row>
    <row r="153" spans="1:13" ht="86.4" x14ac:dyDescent="0.3">
      <c r="A153" s="266" t="s">
        <v>283</v>
      </c>
      <c r="B153" s="270"/>
      <c r="C153" s="54">
        <f>1/36</f>
        <v>2.7777777777777776E-2</v>
      </c>
      <c r="D153" s="23" t="s">
        <v>172</v>
      </c>
      <c r="E153" s="27"/>
      <c r="F153" s="28"/>
      <c r="G153" s="36">
        <f>(C153*$G$14)*E153</f>
        <v>0</v>
      </c>
      <c r="H153" s="267"/>
      <c r="I153" s="267"/>
      <c r="J153" s="30"/>
      <c r="K153" s="37">
        <f>(C153*$G$14)*J153</f>
        <v>0</v>
      </c>
      <c r="L153" s="268"/>
      <c r="M153" s="268"/>
    </row>
    <row r="154" spans="1:13" ht="86.4" x14ac:dyDescent="0.3">
      <c r="A154" s="252" t="s">
        <v>284</v>
      </c>
      <c r="B154" s="269"/>
      <c r="C154" s="53">
        <f>1/48</f>
        <v>2.0833333333333332E-2</v>
      </c>
      <c r="D154" s="21" t="s">
        <v>170</v>
      </c>
      <c r="E154" s="25"/>
      <c r="F154" s="26"/>
      <c r="G154" s="31">
        <f>(C154*$G$14)*E154</f>
        <v>0</v>
      </c>
      <c r="H154" s="253"/>
      <c r="I154" s="253"/>
      <c r="J154" s="29"/>
      <c r="K154" s="32">
        <f>(C154*$G$14)*J154</f>
        <v>0</v>
      </c>
      <c r="L154" s="254"/>
      <c r="M154" s="254"/>
    </row>
    <row r="155" spans="1:13" ht="86.4" x14ac:dyDescent="0.3">
      <c r="A155" s="266" t="s">
        <v>285</v>
      </c>
      <c r="B155" s="270"/>
      <c r="C155" s="54">
        <f>1/48</f>
        <v>2.0833333333333332E-2</v>
      </c>
      <c r="D155" s="23" t="s">
        <v>170</v>
      </c>
      <c r="E155" s="27"/>
      <c r="F155" s="28"/>
      <c r="G155" s="36">
        <f>(C155*$G$14)*E155</f>
        <v>0</v>
      </c>
      <c r="H155" s="267"/>
      <c r="I155" s="267"/>
      <c r="J155" s="30"/>
      <c r="K155" s="37">
        <f>(C155*$G$14)*J155</f>
        <v>0</v>
      </c>
      <c r="L155" s="268"/>
      <c r="M155" s="268"/>
    </row>
    <row r="156" spans="1:13" ht="31.2" customHeight="1" x14ac:dyDescent="0.3">
      <c r="A156" s="248" t="s">
        <v>67</v>
      </c>
      <c r="B156" s="248"/>
      <c r="C156" s="249" t="s">
        <v>68</v>
      </c>
      <c r="D156" s="249"/>
      <c r="E156" s="18" t="s">
        <v>176</v>
      </c>
      <c r="F156" s="18" t="s">
        <v>177</v>
      </c>
      <c r="G156" s="18" t="s">
        <v>178</v>
      </c>
      <c r="H156" s="248" t="s">
        <v>69</v>
      </c>
      <c r="I156" s="248"/>
      <c r="J156" s="19" t="s">
        <v>179</v>
      </c>
      <c r="K156" s="19" t="s">
        <v>180</v>
      </c>
      <c r="L156" s="250" t="s">
        <v>70</v>
      </c>
      <c r="M156" s="250"/>
    </row>
    <row r="157" spans="1:13" ht="90.6" customHeight="1" x14ac:dyDescent="0.3">
      <c r="A157" s="252" t="s">
        <v>550</v>
      </c>
      <c r="B157" s="269"/>
      <c r="C157" s="53">
        <f>1/48</f>
        <v>2.0833333333333332E-2</v>
      </c>
      <c r="D157" s="21" t="s">
        <v>172</v>
      </c>
      <c r="E157" s="25"/>
      <c r="F157" s="26"/>
      <c r="G157" s="31">
        <f>(C157*$G$14)*E157</f>
        <v>0</v>
      </c>
      <c r="H157" s="253"/>
      <c r="I157" s="253"/>
      <c r="J157" s="29"/>
      <c r="K157" s="32">
        <f>(C157*$G$14)*J157</f>
        <v>0</v>
      </c>
      <c r="L157" s="254"/>
      <c r="M157" s="254"/>
    </row>
    <row r="158" spans="1:13" ht="90.6" customHeight="1" x14ac:dyDescent="0.3">
      <c r="A158" s="266" t="s">
        <v>286</v>
      </c>
      <c r="B158" s="270"/>
      <c r="C158" s="54">
        <f>1/48</f>
        <v>2.0833333333333332E-2</v>
      </c>
      <c r="D158" s="23" t="s">
        <v>172</v>
      </c>
      <c r="E158" s="27"/>
      <c r="F158" s="28"/>
      <c r="G158" s="36">
        <f>(C158*$G$14)*E158</f>
        <v>0</v>
      </c>
      <c r="H158" s="267"/>
      <c r="I158" s="267"/>
      <c r="J158" s="30"/>
      <c r="K158" s="37">
        <f>(C158*$G$14)*J158</f>
        <v>0</v>
      </c>
      <c r="L158" s="268"/>
      <c r="M158" s="268"/>
    </row>
    <row r="159" spans="1:13" x14ac:dyDescent="0.3">
      <c r="A159" s="274" t="s">
        <v>75</v>
      </c>
      <c r="B159" s="274"/>
      <c r="C159" s="274"/>
      <c r="D159" s="274"/>
      <c r="E159" s="275" t="s">
        <v>76</v>
      </c>
      <c r="F159" s="275"/>
      <c r="G159" s="83">
        <f>SUM(G135:G158)</f>
        <v>0</v>
      </c>
      <c r="H159" s="84"/>
      <c r="I159" s="275" t="s">
        <v>77</v>
      </c>
      <c r="J159" s="275"/>
      <c r="K159" s="83">
        <f>SUM(K135:K158)</f>
        <v>0</v>
      </c>
      <c r="L159" s="84"/>
      <c r="M159" s="85"/>
    </row>
    <row r="161" spans="1:13" ht="19.2" customHeight="1" x14ac:dyDescent="0.3">
      <c r="A161" s="247" t="s">
        <v>549</v>
      </c>
      <c r="B161" s="247"/>
      <c r="C161" s="247"/>
      <c r="D161" s="247"/>
      <c r="E161" s="247"/>
      <c r="F161" s="247"/>
      <c r="G161" s="247"/>
      <c r="H161" s="247"/>
      <c r="I161" s="247"/>
      <c r="J161" s="247"/>
      <c r="K161" s="247"/>
      <c r="L161" s="247"/>
      <c r="M161" s="247"/>
    </row>
    <row r="162" spans="1:13" ht="31.2" customHeight="1" x14ac:dyDescent="0.3">
      <c r="A162" s="248" t="s">
        <v>67</v>
      </c>
      <c r="B162" s="248"/>
      <c r="C162" s="249" t="s">
        <v>68</v>
      </c>
      <c r="D162" s="249"/>
      <c r="E162" s="18" t="s">
        <v>176</v>
      </c>
      <c r="F162" s="18" t="s">
        <v>177</v>
      </c>
      <c r="G162" s="18" t="s">
        <v>178</v>
      </c>
      <c r="H162" s="248" t="s">
        <v>69</v>
      </c>
      <c r="I162" s="248"/>
      <c r="J162" s="19" t="s">
        <v>179</v>
      </c>
      <c r="K162" s="19" t="s">
        <v>180</v>
      </c>
      <c r="L162" s="250" t="s">
        <v>70</v>
      </c>
      <c r="M162" s="250"/>
    </row>
    <row r="163" spans="1:13" ht="76.8" customHeight="1" x14ac:dyDescent="0.3">
      <c r="A163" s="252" t="s">
        <v>287</v>
      </c>
      <c r="B163" s="269"/>
      <c r="C163" s="291" t="s">
        <v>80</v>
      </c>
      <c r="D163" s="292"/>
      <c r="E163" s="55" t="s">
        <v>80</v>
      </c>
      <c r="F163" s="56" t="s">
        <v>80</v>
      </c>
      <c r="G163" s="39" t="s">
        <v>80</v>
      </c>
      <c r="H163" s="293" t="s">
        <v>80</v>
      </c>
      <c r="I163" s="294"/>
      <c r="J163" s="57" t="s">
        <v>80</v>
      </c>
      <c r="K163" s="41" t="s">
        <v>80</v>
      </c>
      <c r="L163" s="295" t="s">
        <v>80</v>
      </c>
      <c r="M163" s="296"/>
    </row>
    <row r="164" spans="1:13" ht="47.4" customHeight="1" x14ac:dyDescent="0.3">
      <c r="A164" s="297" t="s">
        <v>151</v>
      </c>
      <c r="B164" s="298"/>
      <c r="C164" s="20">
        <v>0.2</v>
      </c>
      <c r="D164" s="21" t="s">
        <v>174</v>
      </c>
      <c r="E164" s="25"/>
      <c r="F164" s="26"/>
      <c r="G164" s="31">
        <f t="shared" ref="G164:G202" si="28">C164*E164</f>
        <v>0</v>
      </c>
      <c r="H164" s="253"/>
      <c r="I164" s="253"/>
      <c r="J164" s="29"/>
      <c r="K164" s="32">
        <f t="shared" ref="K164:K202" si="29">C164*J164</f>
        <v>0</v>
      </c>
      <c r="L164" s="254"/>
      <c r="M164" s="254"/>
    </row>
    <row r="165" spans="1:13" ht="47.4" customHeight="1" x14ac:dyDescent="0.3">
      <c r="A165" s="297" t="s">
        <v>152</v>
      </c>
      <c r="B165" s="298"/>
      <c r="C165" s="20">
        <v>0.05</v>
      </c>
      <c r="D165" s="21" t="s">
        <v>174</v>
      </c>
      <c r="E165" s="25"/>
      <c r="F165" s="26"/>
      <c r="G165" s="31">
        <f t="shared" si="28"/>
        <v>0</v>
      </c>
      <c r="H165" s="253"/>
      <c r="I165" s="253"/>
      <c r="J165" s="29"/>
      <c r="K165" s="32">
        <f t="shared" si="29"/>
        <v>0</v>
      </c>
      <c r="L165" s="254"/>
      <c r="M165" s="254"/>
    </row>
    <row r="166" spans="1:13" ht="33" customHeight="1" x14ac:dyDescent="0.3">
      <c r="A166" s="271" t="s">
        <v>67</v>
      </c>
      <c r="B166" s="271"/>
      <c r="C166" s="272" t="s">
        <v>68</v>
      </c>
      <c r="D166" s="272"/>
      <c r="E166" s="73" t="s">
        <v>176</v>
      </c>
      <c r="F166" s="73" t="s">
        <v>177</v>
      </c>
      <c r="G166" s="73" t="s">
        <v>178</v>
      </c>
      <c r="H166" s="271" t="s">
        <v>69</v>
      </c>
      <c r="I166" s="271"/>
      <c r="J166" s="74" t="s">
        <v>179</v>
      </c>
      <c r="K166" s="74" t="s">
        <v>180</v>
      </c>
      <c r="L166" s="273" t="s">
        <v>70</v>
      </c>
      <c r="M166" s="273"/>
    </row>
    <row r="167" spans="1:13" ht="61.2" customHeight="1" x14ac:dyDescent="0.3">
      <c r="A167" s="266" t="s">
        <v>288</v>
      </c>
      <c r="B167" s="270"/>
      <c r="C167" s="22">
        <v>0.3</v>
      </c>
      <c r="D167" s="23" t="s">
        <v>174</v>
      </c>
      <c r="E167" s="27"/>
      <c r="F167" s="28"/>
      <c r="G167" s="36">
        <f t="shared" si="28"/>
        <v>0</v>
      </c>
      <c r="H167" s="267"/>
      <c r="I167" s="267"/>
      <c r="J167" s="30"/>
      <c r="K167" s="37">
        <f t="shared" si="29"/>
        <v>0</v>
      </c>
      <c r="L167" s="268"/>
      <c r="M167" s="268"/>
    </row>
    <row r="168" spans="1:13" ht="73.2" customHeight="1" x14ac:dyDescent="0.3">
      <c r="A168" s="252" t="s">
        <v>289</v>
      </c>
      <c r="B168" s="269"/>
      <c r="C168" s="20">
        <v>0.1</v>
      </c>
      <c r="D168" s="21" t="s">
        <v>174</v>
      </c>
      <c r="E168" s="25"/>
      <c r="F168" s="26"/>
      <c r="G168" s="31">
        <f t="shared" si="28"/>
        <v>0</v>
      </c>
      <c r="H168" s="253"/>
      <c r="I168" s="253"/>
      <c r="J168" s="29"/>
      <c r="K168" s="32">
        <f t="shared" si="29"/>
        <v>0</v>
      </c>
      <c r="L168" s="254"/>
      <c r="M168" s="254"/>
    </row>
    <row r="169" spans="1:13" ht="61.8" customHeight="1" x14ac:dyDescent="0.3">
      <c r="A169" s="266" t="s">
        <v>290</v>
      </c>
      <c r="B169" s="270"/>
      <c r="C169" s="22">
        <v>0.1</v>
      </c>
      <c r="D169" s="23" t="s">
        <v>174</v>
      </c>
      <c r="E169" s="27"/>
      <c r="F169" s="28"/>
      <c r="G169" s="36">
        <f t="shared" si="28"/>
        <v>0</v>
      </c>
      <c r="H169" s="267"/>
      <c r="I169" s="267"/>
      <c r="J169" s="30"/>
      <c r="K169" s="37">
        <f t="shared" si="29"/>
        <v>0</v>
      </c>
      <c r="L169" s="268"/>
      <c r="M169" s="268"/>
    </row>
    <row r="170" spans="1:13" ht="45.6" customHeight="1" x14ac:dyDescent="0.3">
      <c r="A170" s="252" t="s">
        <v>291</v>
      </c>
      <c r="B170" s="269"/>
      <c r="C170" s="291" t="s">
        <v>80</v>
      </c>
      <c r="D170" s="292"/>
      <c r="E170" s="55" t="s">
        <v>80</v>
      </c>
      <c r="F170" s="56" t="s">
        <v>80</v>
      </c>
      <c r="G170" s="58" t="s">
        <v>80</v>
      </c>
      <c r="H170" s="293" t="s">
        <v>80</v>
      </c>
      <c r="I170" s="294"/>
      <c r="J170" s="57" t="s">
        <v>80</v>
      </c>
      <c r="K170" s="41" t="s">
        <v>80</v>
      </c>
      <c r="L170" s="295" t="s">
        <v>80</v>
      </c>
      <c r="M170" s="296"/>
    </row>
    <row r="171" spans="1:13" ht="43.2" x14ac:dyDescent="0.3">
      <c r="A171" s="252" t="s">
        <v>151</v>
      </c>
      <c r="B171" s="269"/>
      <c r="C171" s="20">
        <v>0.2</v>
      </c>
      <c r="D171" s="21" t="s">
        <v>174</v>
      </c>
      <c r="E171" s="25"/>
      <c r="F171" s="26"/>
      <c r="G171" s="31">
        <f t="shared" si="28"/>
        <v>0</v>
      </c>
      <c r="H171" s="253"/>
      <c r="I171" s="253"/>
      <c r="J171" s="29"/>
      <c r="K171" s="32">
        <f t="shared" si="29"/>
        <v>0</v>
      </c>
      <c r="L171" s="254"/>
      <c r="M171" s="254"/>
    </row>
    <row r="172" spans="1:13" ht="43.2" x14ac:dyDescent="0.3">
      <c r="A172" s="252" t="s">
        <v>152</v>
      </c>
      <c r="B172" s="269"/>
      <c r="C172" s="20">
        <v>0.05</v>
      </c>
      <c r="D172" s="21" t="s">
        <v>174</v>
      </c>
      <c r="E172" s="25"/>
      <c r="F172" s="26"/>
      <c r="G172" s="31">
        <f t="shared" si="28"/>
        <v>0</v>
      </c>
      <c r="H172" s="253"/>
      <c r="I172" s="253"/>
      <c r="J172" s="29"/>
      <c r="K172" s="32">
        <f t="shared" si="29"/>
        <v>0</v>
      </c>
      <c r="L172" s="254"/>
      <c r="M172" s="254"/>
    </row>
    <row r="173" spans="1:13" ht="17.399999999999999" customHeight="1" x14ac:dyDescent="0.3">
      <c r="A173" s="266" t="s">
        <v>155</v>
      </c>
      <c r="B173" s="270"/>
      <c r="C173" s="299" t="s">
        <v>80</v>
      </c>
      <c r="D173" s="300"/>
      <c r="E173" s="59" t="s">
        <v>80</v>
      </c>
      <c r="F173" s="60" t="s">
        <v>80</v>
      </c>
      <c r="G173" s="61" t="s">
        <v>80</v>
      </c>
      <c r="H173" s="301" t="s">
        <v>80</v>
      </c>
      <c r="I173" s="302"/>
      <c r="J173" s="62" t="s">
        <v>80</v>
      </c>
      <c r="K173" s="63" t="s">
        <v>80</v>
      </c>
      <c r="L173" s="303" t="s">
        <v>80</v>
      </c>
      <c r="M173" s="304"/>
    </row>
    <row r="174" spans="1:13" ht="43.2" x14ac:dyDescent="0.3">
      <c r="A174" s="266" t="s">
        <v>151</v>
      </c>
      <c r="B174" s="270"/>
      <c r="C174" s="86">
        <v>0.4</v>
      </c>
      <c r="D174" s="23" t="s">
        <v>174</v>
      </c>
      <c r="E174" s="27"/>
      <c r="F174" s="28"/>
      <c r="G174" s="36">
        <f t="shared" si="28"/>
        <v>0</v>
      </c>
      <c r="H174" s="267"/>
      <c r="I174" s="267"/>
      <c r="J174" s="30"/>
      <c r="K174" s="37">
        <f t="shared" si="29"/>
        <v>0</v>
      </c>
      <c r="L174" s="268"/>
      <c r="M174" s="268"/>
    </row>
    <row r="175" spans="1:13" ht="43.2" x14ac:dyDescent="0.3">
      <c r="A175" s="266" t="s">
        <v>152</v>
      </c>
      <c r="B175" s="270"/>
      <c r="C175" s="86">
        <v>0.1</v>
      </c>
      <c r="D175" s="23" t="s">
        <v>174</v>
      </c>
      <c r="E175" s="27"/>
      <c r="F175" s="28"/>
      <c r="G175" s="36">
        <f t="shared" si="28"/>
        <v>0</v>
      </c>
      <c r="H175" s="267"/>
      <c r="I175" s="267"/>
      <c r="J175" s="30"/>
      <c r="K175" s="37">
        <f t="shared" si="29"/>
        <v>0</v>
      </c>
      <c r="L175" s="268"/>
      <c r="M175" s="268"/>
    </row>
    <row r="176" spans="1:13" ht="31.2" customHeight="1" x14ac:dyDescent="0.3">
      <c r="A176" s="248" t="s">
        <v>67</v>
      </c>
      <c r="B176" s="248"/>
      <c r="C176" s="249" t="s">
        <v>68</v>
      </c>
      <c r="D176" s="249"/>
      <c r="E176" s="18" t="s">
        <v>176</v>
      </c>
      <c r="F176" s="18" t="s">
        <v>177</v>
      </c>
      <c r="G176" s="18" t="s">
        <v>178</v>
      </c>
      <c r="H176" s="248" t="s">
        <v>69</v>
      </c>
      <c r="I176" s="248"/>
      <c r="J176" s="19" t="s">
        <v>179</v>
      </c>
      <c r="K176" s="19" t="s">
        <v>180</v>
      </c>
      <c r="L176" s="250" t="s">
        <v>70</v>
      </c>
      <c r="M176" s="250"/>
    </row>
    <row r="177" spans="1:13" ht="62.4" customHeight="1" x14ac:dyDescent="0.3">
      <c r="A177" s="252" t="s">
        <v>292</v>
      </c>
      <c r="B177" s="269"/>
      <c r="C177" s="291" t="s">
        <v>80</v>
      </c>
      <c r="D177" s="292"/>
      <c r="E177" s="55" t="s">
        <v>80</v>
      </c>
      <c r="F177" s="56" t="s">
        <v>80</v>
      </c>
      <c r="G177" s="58" t="s">
        <v>80</v>
      </c>
      <c r="H177" s="293" t="s">
        <v>80</v>
      </c>
      <c r="I177" s="294"/>
      <c r="J177" s="57" t="s">
        <v>80</v>
      </c>
      <c r="K177" s="41" t="s">
        <v>80</v>
      </c>
      <c r="L177" s="295" t="s">
        <v>80</v>
      </c>
      <c r="M177" s="296"/>
    </row>
    <row r="178" spans="1:13" ht="43.2" x14ac:dyDescent="0.3">
      <c r="A178" s="252" t="s">
        <v>151</v>
      </c>
      <c r="B178" s="269"/>
      <c r="C178" s="87">
        <v>0.2</v>
      </c>
      <c r="D178" s="21" t="s">
        <v>174</v>
      </c>
      <c r="E178" s="25"/>
      <c r="F178" s="26"/>
      <c r="G178" s="31">
        <f t="shared" si="28"/>
        <v>0</v>
      </c>
      <c r="H178" s="253"/>
      <c r="I178" s="253"/>
      <c r="J178" s="29"/>
      <c r="K178" s="32">
        <f t="shared" si="29"/>
        <v>0</v>
      </c>
      <c r="L178" s="254"/>
      <c r="M178" s="254"/>
    </row>
    <row r="179" spans="1:13" ht="43.2" x14ac:dyDescent="0.3">
      <c r="A179" s="252" t="s">
        <v>152</v>
      </c>
      <c r="B179" s="269"/>
      <c r="C179" s="87">
        <v>0.05</v>
      </c>
      <c r="D179" s="21" t="s">
        <v>174</v>
      </c>
      <c r="E179" s="25"/>
      <c r="F179" s="26"/>
      <c r="G179" s="31">
        <f t="shared" si="28"/>
        <v>0</v>
      </c>
      <c r="H179" s="253"/>
      <c r="I179" s="253"/>
      <c r="J179" s="29"/>
      <c r="K179" s="32">
        <f t="shared" si="29"/>
        <v>0</v>
      </c>
      <c r="L179" s="254"/>
      <c r="M179" s="254"/>
    </row>
    <row r="180" spans="1:13" ht="36" customHeight="1" x14ac:dyDescent="0.3">
      <c r="A180" s="266" t="s">
        <v>157</v>
      </c>
      <c r="B180" s="270"/>
      <c r="C180" s="299" t="s">
        <v>80</v>
      </c>
      <c r="D180" s="300"/>
      <c r="E180" s="59" t="s">
        <v>80</v>
      </c>
      <c r="F180" s="60" t="s">
        <v>80</v>
      </c>
      <c r="G180" s="61" t="s">
        <v>80</v>
      </c>
      <c r="H180" s="301" t="s">
        <v>80</v>
      </c>
      <c r="I180" s="302"/>
      <c r="J180" s="62" t="s">
        <v>80</v>
      </c>
      <c r="K180" s="63" t="s">
        <v>80</v>
      </c>
      <c r="L180" s="303" t="s">
        <v>80</v>
      </c>
      <c r="M180" s="304"/>
    </row>
    <row r="181" spans="1:13" ht="48" customHeight="1" x14ac:dyDescent="0.3">
      <c r="A181" s="266" t="s">
        <v>151</v>
      </c>
      <c r="B181" s="270"/>
      <c r="C181" s="86">
        <v>0.2</v>
      </c>
      <c r="D181" s="23" t="s">
        <v>174</v>
      </c>
      <c r="E181" s="27"/>
      <c r="F181" s="28"/>
      <c r="G181" s="36">
        <f t="shared" si="28"/>
        <v>0</v>
      </c>
      <c r="H181" s="267"/>
      <c r="I181" s="267"/>
      <c r="J181" s="30"/>
      <c r="K181" s="37">
        <f t="shared" si="29"/>
        <v>0</v>
      </c>
      <c r="L181" s="268"/>
      <c r="M181" s="268"/>
    </row>
    <row r="182" spans="1:13" ht="48" customHeight="1" x14ac:dyDescent="0.3">
      <c r="A182" s="266" t="s">
        <v>152</v>
      </c>
      <c r="B182" s="270"/>
      <c r="C182" s="86">
        <v>0.05</v>
      </c>
      <c r="D182" s="23" t="s">
        <v>174</v>
      </c>
      <c r="E182" s="27"/>
      <c r="F182" s="28"/>
      <c r="G182" s="36">
        <f t="shared" si="28"/>
        <v>0</v>
      </c>
      <c r="H182" s="267"/>
      <c r="I182" s="267"/>
      <c r="J182" s="30"/>
      <c r="K182" s="37">
        <f t="shared" si="29"/>
        <v>0</v>
      </c>
      <c r="L182" s="268"/>
      <c r="M182" s="268"/>
    </row>
    <row r="183" spans="1:13" ht="51.6" customHeight="1" x14ac:dyDescent="0.3">
      <c r="A183" s="252" t="s">
        <v>158</v>
      </c>
      <c r="B183" s="269"/>
      <c r="C183" s="291" t="s">
        <v>80</v>
      </c>
      <c r="D183" s="292"/>
      <c r="E183" s="55" t="s">
        <v>80</v>
      </c>
      <c r="F183" s="56" t="s">
        <v>80</v>
      </c>
      <c r="G183" s="58" t="s">
        <v>80</v>
      </c>
      <c r="H183" s="293" t="s">
        <v>80</v>
      </c>
      <c r="I183" s="294"/>
      <c r="J183" s="57" t="s">
        <v>80</v>
      </c>
      <c r="K183" s="41" t="s">
        <v>80</v>
      </c>
      <c r="L183" s="295" t="s">
        <v>80</v>
      </c>
      <c r="M183" s="296"/>
    </row>
    <row r="184" spans="1:13" ht="48.6" customHeight="1" x14ac:dyDescent="0.3">
      <c r="A184" s="252" t="s">
        <v>151</v>
      </c>
      <c r="B184" s="269"/>
      <c r="C184" s="87">
        <v>0.4</v>
      </c>
      <c r="D184" s="21" t="s">
        <v>174</v>
      </c>
      <c r="E184" s="25"/>
      <c r="F184" s="26"/>
      <c r="G184" s="31">
        <f t="shared" si="28"/>
        <v>0</v>
      </c>
      <c r="H184" s="253"/>
      <c r="I184" s="253"/>
      <c r="J184" s="29"/>
      <c r="K184" s="32">
        <f t="shared" si="29"/>
        <v>0</v>
      </c>
      <c r="L184" s="254"/>
      <c r="M184" s="254"/>
    </row>
    <row r="185" spans="1:13" ht="48.6" customHeight="1" x14ac:dyDescent="0.3">
      <c r="A185" s="252" t="s">
        <v>152</v>
      </c>
      <c r="B185" s="269"/>
      <c r="C185" s="87">
        <v>0.1</v>
      </c>
      <c r="D185" s="21" t="s">
        <v>174</v>
      </c>
      <c r="E185" s="25"/>
      <c r="F185" s="26"/>
      <c r="G185" s="31">
        <f t="shared" si="28"/>
        <v>0</v>
      </c>
      <c r="H185" s="253"/>
      <c r="I185" s="253"/>
      <c r="J185" s="29"/>
      <c r="K185" s="32">
        <f t="shared" si="29"/>
        <v>0</v>
      </c>
      <c r="L185" s="254"/>
      <c r="M185" s="254"/>
    </row>
    <row r="186" spans="1:13" ht="33" customHeight="1" x14ac:dyDescent="0.3">
      <c r="A186" s="271" t="s">
        <v>67</v>
      </c>
      <c r="B186" s="271"/>
      <c r="C186" s="272" t="s">
        <v>68</v>
      </c>
      <c r="D186" s="272"/>
      <c r="E186" s="73" t="s">
        <v>176</v>
      </c>
      <c r="F186" s="73" t="s">
        <v>177</v>
      </c>
      <c r="G186" s="73" t="s">
        <v>178</v>
      </c>
      <c r="H186" s="271" t="s">
        <v>69</v>
      </c>
      <c r="I186" s="271"/>
      <c r="J186" s="74" t="s">
        <v>179</v>
      </c>
      <c r="K186" s="74" t="s">
        <v>180</v>
      </c>
      <c r="L186" s="273" t="s">
        <v>70</v>
      </c>
      <c r="M186" s="273"/>
    </row>
    <row r="187" spans="1:13" ht="87" customHeight="1" x14ac:dyDescent="0.3">
      <c r="A187" s="266" t="s">
        <v>551</v>
      </c>
      <c r="B187" s="270"/>
      <c r="C187" s="86">
        <v>0.1</v>
      </c>
      <c r="D187" s="23" t="s">
        <v>293</v>
      </c>
      <c r="E187" s="27"/>
      <c r="F187" s="28"/>
      <c r="G187" s="36">
        <f t="shared" si="28"/>
        <v>0</v>
      </c>
      <c r="H187" s="267"/>
      <c r="I187" s="267"/>
      <c r="J187" s="30"/>
      <c r="K187" s="37">
        <f t="shared" si="29"/>
        <v>0</v>
      </c>
      <c r="L187" s="268"/>
      <c r="M187" s="268"/>
    </row>
    <row r="188" spans="1:13" ht="71.400000000000006" customHeight="1" x14ac:dyDescent="0.3">
      <c r="A188" s="252" t="s">
        <v>294</v>
      </c>
      <c r="B188" s="269"/>
      <c r="C188" s="291" t="s">
        <v>80</v>
      </c>
      <c r="D188" s="292"/>
      <c r="E188" s="55" t="s">
        <v>80</v>
      </c>
      <c r="F188" s="56" t="s">
        <v>80</v>
      </c>
      <c r="G188" s="39" t="s">
        <v>80</v>
      </c>
      <c r="H188" s="293" t="s">
        <v>80</v>
      </c>
      <c r="I188" s="294"/>
      <c r="J188" s="57" t="s">
        <v>80</v>
      </c>
      <c r="K188" s="41" t="s">
        <v>80</v>
      </c>
      <c r="L188" s="295" t="s">
        <v>80</v>
      </c>
      <c r="M188" s="296"/>
    </row>
    <row r="189" spans="1:13" ht="43.2" x14ac:dyDescent="0.3">
      <c r="A189" s="252" t="s">
        <v>151</v>
      </c>
      <c r="B189" s="269"/>
      <c r="C189" s="20">
        <v>0.2</v>
      </c>
      <c r="D189" s="21" t="s">
        <v>174</v>
      </c>
      <c r="E189" s="25"/>
      <c r="F189" s="26"/>
      <c r="G189" s="31">
        <f t="shared" si="28"/>
        <v>0</v>
      </c>
      <c r="H189" s="253"/>
      <c r="I189" s="253"/>
      <c r="J189" s="29"/>
      <c r="K189" s="32">
        <f t="shared" si="29"/>
        <v>0</v>
      </c>
      <c r="L189" s="254"/>
      <c r="M189" s="254"/>
    </row>
    <row r="190" spans="1:13" ht="43.2" x14ac:dyDescent="0.3">
      <c r="A190" s="252" t="s">
        <v>152</v>
      </c>
      <c r="B190" s="269"/>
      <c r="C190" s="20">
        <v>0.05</v>
      </c>
      <c r="D190" s="21" t="s">
        <v>174</v>
      </c>
      <c r="E190" s="25"/>
      <c r="F190" s="26"/>
      <c r="G190" s="31">
        <f t="shared" si="28"/>
        <v>0</v>
      </c>
      <c r="H190" s="253"/>
      <c r="I190" s="253"/>
      <c r="J190" s="29"/>
      <c r="K190" s="32">
        <f t="shared" si="29"/>
        <v>0</v>
      </c>
      <c r="L190" s="254"/>
      <c r="M190" s="254"/>
    </row>
    <row r="191" spans="1:13" ht="113.4" customHeight="1" x14ac:dyDescent="0.3">
      <c r="A191" s="266" t="s">
        <v>552</v>
      </c>
      <c r="B191" s="270"/>
      <c r="C191" s="22"/>
      <c r="D191" s="23"/>
      <c r="E191" s="27"/>
      <c r="F191" s="28"/>
      <c r="G191" s="36"/>
      <c r="H191" s="267"/>
      <c r="I191" s="267"/>
      <c r="J191" s="30"/>
      <c r="K191" s="37"/>
      <c r="L191" s="268"/>
      <c r="M191" s="268"/>
    </row>
    <row r="192" spans="1:13" ht="43.2" x14ac:dyDescent="0.3">
      <c r="A192" s="266" t="s">
        <v>151</v>
      </c>
      <c r="B192" s="270"/>
      <c r="C192" s="22">
        <v>0.5</v>
      </c>
      <c r="D192" s="23" t="s">
        <v>295</v>
      </c>
      <c r="E192" s="27"/>
      <c r="F192" s="28"/>
      <c r="G192" s="36">
        <f t="shared" si="28"/>
        <v>0</v>
      </c>
      <c r="H192" s="267"/>
      <c r="I192" s="267"/>
      <c r="J192" s="30"/>
      <c r="K192" s="37">
        <f t="shared" si="29"/>
        <v>0</v>
      </c>
      <c r="L192" s="268"/>
      <c r="M192" s="268"/>
    </row>
    <row r="193" spans="1:13" ht="43.2" x14ac:dyDescent="0.3">
      <c r="A193" s="266" t="s">
        <v>152</v>
      </c>
      <c r="B193" s="270"/>
      <c r="C193" s="22">
        <v>0.125</v>
      </c>
      <c r="D193" s="23" t="s">
        <v>295</v>
      </c>
      <c r="E193" s="27"/>
      <c r="F193" s="28"/>
      <c r="G193" s="36">
        <f t="shared" si="28"/>
        <v>0</v>
      </c>
      <c r="H193" s="267"/>
      <c r="I193" s="267"/>
      <c r="J193" s="30"/>
      <c r="K193" s="37">
        <f t="shared" si="29"/>
        <v>0</v>
      </c>
      <c r="L193" s="268"/>
      <c r="M193" s="268"/>
    </row>
    <row r="194" spans="1:13" ht="31.2" customHeight="1" x14ac:dyDescent="0.3">
      <c r="A194" s="248" t="s">
        <v>67</v>
      </c>
      <c r="B194" s="248"/>
      <c r="C194" s="249" t="s">
        <v>68</v>
      </c>
      <c r="D194" s="249"/>
      <c r="E194" s="18" t="s">
        <v>176</v>
      </c>
      <c r="F194" s="18" t="s">
        <v>177</v>
      </c>
      <c r="G194" s="18" t="s">
        <v>178</v>
      </c>
      <c r="H194" s="248" t="s">
        <v>69</v>
      </c>
      <c r="I194" s="248"/>
      <c r="J194" s="19" t="s">
        <v>179</v>
      </c>
      <c r="K194" s="19" t="s">
        <v>180</v>
      </c>
      <c r="L194" s="250" t="s">
        <v>70</v>
      </c>
      <c r="M194" s="250"/>
    </row>
    <row r="195" spans="1:13" ht="66" customHeight="1" x14ac:dyDescent="0.3">
      <c r="A195" s="252" t="s">
        <v>296</v>
      </c>
      <c r="B195" s="269"/>
      <c r="C195" s="20">
        <v>1</v>
      </c>
      <c r="D195" s="21" t="s">
        <v>122</v>
      </c>
      <c r="E195" s="25"/>
      <c r="F195" s="26"/>
      <c r="G195" s="31">
        <f t="shared" si="28"/>
        <v>0</v>
      </c>
      <c r="H195" s="253"/>
      <c r="I195" s="253"/>
      <c r="J195" s="29"/>
      <c r="K195" s="32">
        <f t="shared" si="29"/>
        <v>0</v>
      </c>
      <c r="L195" s="254"/>
      <c r="M195" s="254"/>
    </row>
    <row r="196" spans="1:13" ht="61.8" customHeight="1" x14ac:dyDescent="0.3">
      <c r="A196" s="266" t="s">
        <v>297</v>
      </c>
      <c r="B196" s="270"/>
      <c r="C196" s="22">
        <v>0.5</v>
      </c>
      <c r="D196" s="23" t="s">
        <v>122</v>
      </c>
      <c r="E196" s="27"/>
      <c r="F196" s="28"/>
      <c r="G196" s="36">
        <f t="shared" si="28"/>
        <v>0</v>
      </c>
      <c r="H196" s="267"/>
      <c r="I196" s="267"/>
      <c r="J196" s="30"/>
      <c r="K196" s="37">
        <f t="shared" si="29"/>
        <v>0</v>
      </c>
      <c r="L196" s="268"/>
      <c r="M196" s="268"/>
    </row>
    <row r="197" spans="1:13" ht="43.8" customHeight="1" x14ac:dyDescent="0.3">
      <c r="A197" s="252" t="s">
        <v>302</v>
      </c>
      <c r="B197" s="269"/>
      <c r="C197" s="291" t="s">
        <v>80</v>
      </c>
      <c r="D197" s="292"/>
      <c r="E197" s="55" t="s">
        <v>80</v>
      </c>
      <c r="F197" s="56" t="s">
        <v>80</v>
      </c>
      <c r="G197" s="39" t="s">
        <v>80</v>
      </c>
      <c r="H197" s="293" t="s">
        <v>80</v>
      </c>
      <c r="I197" s="294"/>
      <c r="J197" s="57" t="s">
        <v>80</v>
      </c>
      <c r="K197" s="41" t="s">
        <v>80</v>
      </c>
      <c r="L197" s="295" t="s">
        <v>80</v>
      </c>
      <c r="M197" s="296"/>
    </row>
    <row r="198" spans="1:13" ht="43.2" x14ac:dyDescent="0.3">
      <c r="A198" s="252" t="s">
        <v>151</v>
      </c>
      <c r="B198" s="269"/>
      <c r="C198" s="20">
        <v>0.3</v>
      </c>
      <c r="D198" s="21" t="s">
        <v>174</v>
      </c>
      <c r="E198" s="25"/>
      <c r="F198" s="26"/>
      <c r="G198" s="31">
        <f t="shared" ref="G198:G199" si="30">C198*E198</f>
        <v>0</v>
      </c>
      <c r="H198" s="253"/>
      <c r="I198" s="253"/>
      <c r="J198" s="29"/>
      <c r="K198" s="32">
        <f t="shared" ref="K198:K199" si="31">C198*J198</f>
        <v>0</v>
      </c>
      <c r="L198" s="254"/>
      <c r="M198" s="254"/>
    </row>
    <row r="199" spans="1:13" ht="43.2" x14ac:dyDescent="0.3">
      <c r="A199" s="252" t="s">
        <v>152</v>
      </c>
      <c r="B199" s="269"/>
      <c r="C199" s="20">
        <v>7.4999999999999997E-2</v>
      </c>
      <c r="D199" s="21" t="s">
        <v>174</v>
      </c>
      <c r="E199" s="25"/>
      <c r="F199" s="26"/>
      <c r="G199" s="31">
        <f t="shared" si="30"/>
        <v>0</v>
      </c>
      <c r="H199" s="253"/>
      <c r="I199" s="253"/>
      <c r="J199" s="29"/>
      <c r="K199" s="32">
        <f t="shared" si="31"/>
        <v>0</v>
      </c>
      <c r="L199" s="254"/>
      <c r="M199" s="254"/>
    </row>
    <row r="200" spans="1:13" ht="86.4" x14ac:dyDescent="0.3">
      <c r="A200" s="266" t="s">
        <v>298</v>
      </c>
      <c r="B200" s="270"/>
      <c r="C200" s="22">
        <v>0.5</v>
      </c>
      <c r="D200" s="23" t="s">
        <v>301</v>
      </c>
      <c r="E200" s="27"/>
      <c r="F200" s="28"/>
      <c r="G200" s="36">
        <f>IF((C200*E200)&lt;4,C200*E200,4)</f>
        <v>0</v>
      </c>
      <c r="H200" s="267"/>
      <c r="I200" s="267"/>
      <c r="J200" s="30"/>
      <c r="K200" s="37">
        <f>IF((C200*J200)&lt;4,C200*J200,4)</f>
        <v>0</v>
      </c>
      <c r="L200" s="268"/>
      <c r="M200" s="268"/>
    </row>
    <row r="201" spans="1:13" ht="28.8" x14ac:dyDescent="0.3">
      <c r="A201" s="252" t="s">
        <v>299</v>
      </c>
      <c r="B201" s="269"/>
      <c r="C201" s="20">
        <v>4</v>
      </c>
      <c r="D201" s="21" t="s">
        <v>119</v>
      </c>
      <c r="E201" s="25"/>
      <c r="F201" s="26"/>
      <c r="G201" s="31">
        <f t="shared" si="28"/>
        <v>0</v>
      </c>
      <c r="H201" s="253"/>
      <c r="I201" s="253"/>
      <c r="J201" s="29"/>
      <c r="K201" s="32">
        <f t="shared" si="29"/>
        <v>0</v>
      </c>
      <c r="L201" s="254"/>
      <c r="M201" s="254"/>
    </row>
    <row r="202" spans="1:13" ht="43.2" customHeight="1" x14ac:dyDescent="0.3">
      <c r="A202" s="266" t="s">
        <v>300</v>
      </c>
      <c r="B202" s="270"/>
      <c r="C202" s="22">
        <v>2</v>
      </c>
      <c r="D202" s="23" t="s">
        <v>119</v>
      </c>
      <c r="E202" s="27"/>
      <c r="F202" s="28"/>
      <c r="G202" s="36">
        <f t="shared" si="28"/>
        <v>0</v>
      </c>
      <c r="H202" s="267"/>
      <c r="I202" s="267"/>
      <c r="J202" s="30"/>
      <c r="K202" s="37">
        <f t="shared" si="29"/>
        <v>0</v>
      </c>
      <c r="L202" s="268"/>
      <c r="M202" s="268"/>
    </row>
    <row r="203" spans="1:13" x14ac:dyDescent="0.3">
      <c r="A203" s="262" t="s">
        <v>75</v>
      </c>
      <c r="B203" s="262"/>
      <c r="C203" s="262"/>
      <c r="D203" s="262"/>
      <c r="E203" s="263" t="s">
        <v>76</v>
      </c>
      <c r="F203" s="263"/>
      <c r="G203" s="34">
        <f>SUM(G163:G202)</f>
        <v>0</v>
      </c>
      <c r="H203" s="35"/>
      <c r="I203" s="263" t="s">
        <v>77</v>
      </c>
      <c r="J203" s="263"/>
      <c r="K203" s="34">
        <f>SUM(K163:K202)</f>
        <v>0</v>
      </c>
      <c r="L203" s="35"/>
      <c r="M203" s="33"/>
    </row>
    <row r="205" spans="1:13" s="75" customFormat="1" ht="17.399999999999999" customHeight="1" x14ac:dyDescent="0.35">
      <c r="A205" s="76" t="s">
        <v>183</v>
      </c>
      <c r="B205" s="77"/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</row>
    <row r="206" spans="1:13" x14ac:dyDescent="0.3">
      <c r="A206" s="282" t="s">
        <v>184</v>
      </c>
      <c r="B206" s="282"/>
      <c r="C206" s="282"/>
      <c r="D206" s="282"/>
      <c r="E206" s="282"/>
      <c r="F206" s="282"/>
      <c r="G206" s="282"/>
      <c r="H206" s="282"/>
      <c r="I206" s="282"/>
      <c r="J206" s="283" t="s">
        <v>178</v>
      </c>
      <c r="K206" s="283"/>
      <c r="L206" s="290" t="s">
        <v>180</v>
      </c>
      <c r="M206" s="290"/>
    </row>
    <row r="207" spans="1:13" ht="32.4" customHeight="1" x14ac:dyDescent="0.3">
      <c r="A207" s="276" t="str">
        <f>A22</f>
        <v>I - atividades de ensino na educação superior na UFOB ou em outras IES públicas, neste caso, aprovada pelo Consuni ou por instância competente com delegação e sem percepção de remuneração adicional</v>
      </c>
      <c r="B207" s="276"/>
      <c r="C207" s="276"/>
      <c r="D207" s="276"/>
      <c r="E207" s="276"/>
      <c r="F207" s="276"/>
      <c r="G207" s="276"/>
      <c r="H207" s="276"/>
      <c r="I207" s="276"/>
      <c r="J207" s="277">
        <f>IF(F17&gt;0,G27,0)</f>
        <v>0</v>
      </c>
      <c r="K207" s="278"/>
      <c r="L207" s="284">
        <f>IF(F17&gt;0,K27,0)</f>
        <v>0</v>
      </c>
      <c r="M207" s="285"/>
    </row>
    <row r="208" spans="1:13" ht="32.4" customHeight="1" x14ac:dyDescent="0.3">
      <c r="A208" s="279" t="str">
        <f>A29</f>
        <v>II - produção científica, de inovação, técnica ou artística, relacionada à atividade desenvolvida na área de atuação do docente</v>
      </c>
      <c r="B208" s="279"/>
      <c r="C208" s="279"/>
      <c r="D208" s="279"/>
      <c r="E208" s="279"/>
      <c r="F208" s="279"/>
      <c r="G208" s="279"/>
      <c r="H208" s="279"/>
      <c r="I208" s="279"/>
      <c r="J208" s="280">
        <f>IF(F17&gt;0,G72,0)</f>
        <v>0</v>
      </c>
      <c r="K208" s="281"/>
      <c r="L208" s="288">
        <f>IF(F17&gt;0,K72,0)</f>
        <v>0</v>
      </c>
      <c r="M208" s="289"/>
    </row>
    <row r="209" spans="1:13" ht="32.4" customHeight="1" x14ac:dyDescent="0.3">
      <c r="A209" s="276" t="str">
        <f>A74</f>
        <v>III – orientação de estudantes na UFOB ou, no caso de orientação em outras IES públicas, aprovada pelo Consuni ou por instância competente com delegação</v>
      </c>
      <c r="B209" s="276"/>
      <c r="C209" s="276"/>
      <c r="D209" s="276"/>
      <c r="E209" s="276"/>
      <c r="F209" s="276"/>
      <c r="G209" s="276"/>
      <c r="H209" s="276"/>
      <c r="I209" s="276"/>
      <c r="J209" s="277">
        <f>IF(F17&gt;0,G98,0)</f>
        <v>0</v>
      </c>
      <c r="K209" s="278"/>
      <c r="L209" s="284">
        <f>IF(F17&gt;0,K98,0)</f>
        <v>0</v>
      </c>
      <c r="M209" s="285"/>
    </row>
    <row r="210" spans="1:13" ht="18" customHeight="1" x14ac:dyDescent="0.3">
      <c r="A210" s="279" t="str">
        <f>A100</f>
        <v>IV – atividade de pesquisa, relacionada a projetos de pesquisa, criação e inovação</v>
      </c>
      <c r="B210" s="279"/>
      <c r="C210" s="279"/>
      <c r="D210" s="279"/>
      <c r="E210" s="279"/>
      <c r="F210" s="279"/>
      <c r="G210" s="279"/>
      <c r="H210" s="279"/>
      <c r="I210" s="279"/>
      <c r="J210" s="280">
        <f>IF(F17&gt;0,G111,0)</f>
        <v>0</v>
      </c>
      <c r="K210" s="280"/>
      <c r="L210" s="288">
        <f>IF(F17&gt;0,K111,0)</f>
        <v>0</v>
      </c>
      <c r="M210" s="288"/>
    </row>
    <row r="211" spans="1:13" ht="32.4" customHeight="1" x14ac:dyDescent="0.3">
      <c r="A211" s="276" t="str">
        <f>A113</f>
        <v>V - atividade de extensão, relacionada a projetos de extensão aprovados pelas instâncias competentes da UFOB</v>
      </c>
      <c r="B211" s="276"/>
      <c r="C211" s="276"/>
      <c r="D211" s="276"/>
      <c r="E211" s="276"/>
      <c r="F211" s="276"/>
      <c r="G211" s="276"/>
      <c r="H211" s="276"/>
      <c r="I211" s="276"/>
      <c r="J211" s="277">
        <f>IF(F17&gt;0,G131,0)</f>
        <v>0</v>
      </c>
      <c r="K211" s="277"/>
      <c r="L211" s="284">
        <f>IF(F17&gt;0,K131,0)</f>
        <v>0</v>
      </c>
      <c r="M211" s="284"/>
    </row>
    <row r="212" spans="1:13" ht="18" customHeight="1" x14ac:dyDescent="0.3">
      <c r="A212" s="279" t="str">
        <f>A133</f>
        <v>VI - exercício de funções de direção, coordenação, assessoramento, chefia</v>
      </c>
      <c r="B212" s="279"/>
      <c r="C212" s="279"/>
      <c r="D212" s="279"/>
      <c r="E212" s="279"/>
      <c r="F212" s="279"/>
      <c r="G212" s="279"/>
      <c r="H212" s="279"/>
      <c r="I212" s="279"/>
      <c r="J212" s="280">
        <f>IF(F17&gt;0,G159,0)</f>
        <v>0</v>
      </c>
      <c r="K212" s="281"/>
      <c r="L212" s="288">
        <f>IF(F17&gt;0,K159,0)</f>
        <v>0</v>
      </c>
      <c r="M212" s="289"/>
    </row>
    <row r="213" spans="1:13" ht="32.4" customHeight="1" x14ac:dyDescent="0.3">
      <c r="A213" s="276" t="str">
        <f>A161</f>
        <v>VII - representação, exceto se contemplado no item anterior, sendo que, no caso de membro suplente, considerar um quarto da pontuação</v>
      </c>
      <c r="B213" s="276"/>
      <c r="C213" s="276"/>
      <c r="D213" s="276"/>
      <c r="E213" s="276"/>
      <c r="F213" s="276"/>
      <c r="G213" s="276"/>
      <c r="H213" s="276"/>
      <c r="I213" s="276"/>
      <c r="J213" s="277">
        <f>IF(F17&gt;0,G203,0)</f>
        <v>0</v>
      </c>
      <c r="K213" s="278"/>
      <c r="L213" s="284">
        <f>IF(F17&gt;0,K203,0)</f>
        <v>0</v>
      </c>
      <c r="M213" s="285"/>
    </row>
    <row r="214" spans="1:13" s="75" customFormat="1" ht="17.399999999999999" customHeight="1" x14ac:dyDescent="0.35">
      <c r="A214" s="286" t="s">
        <v>185</v>
      </c>
      <c r="B214" s="286"/>
      <c r="C214" s="286"/>
      <c r="D214" s="286"/>
      <c r="E214" s="286"/>
      <c r="F214" s="286"/>
      <c r="G214" s="286"/>
      <c r="H214" s="286"/>
      <c r="I214" s="286"/>
      <c r="J214" s="287">
        <f>IF(F17&gt;0,SUM(J207:K213),0)</f>
        <v>0</v>
      </c>
      <c r="K214" s="241"/>
      <c r="L214" s="287">
        <f>IF(F17&gt;0,SUM(L207:M213),0)</f>
        <v>0</v>
      </c>
      <c r="M214" s="241"/>
    </row>
    <row r="215" spans="1:13" s="75" customFormat="1" ht="16.8" customHeight="1" x14ac:dyDescent="0.35">
      <c r="A215" s="78"/>
      <c r="B215" s="78"/>
      <c r="C215" s="78"/>
      <c r="D215" s="78"/>
      <c r="E215" s="78"/>
      <c r="F215" s="78"/>
      <c r="G215" s="78"/>
      <c r="H215" s="78"/>
      <c r="I215" s="78"/>
      <c r="J215" s="79"/>
      <c r="K215" s="64"/>
      <c r="L215" s="79"/>
      <c r="M215" s="64"/>
    </row>
    <row r="216" spans="1:13" ht="16.8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</row>
    <row r="217" spans="1:13" x14ac:dyDescent="0.3">
      <c r="A217" s="3" t="s">
        <v>186</v>
      </c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</row>
    <row r="218" spans="1:13" x14ac:dyDescent="0.3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</row>
    <row r="219" spans="1:13" x14ac:dyDescent="0.3">
      <c r="A219" s="2"/>
      <c r="B219" s="2"/>
      <c r="C219" s="2"/>
      <c r="E219" s="228" t="s">
        <v>45</v>
      </c>
      <c r="F219" s="228"/>
      <c r="G219" s="228"/>
      <c r="H219" s="228"/>
      <c r="I219" s="228"/>
      <c r="J219" s="2"/>
      <c r="K219" s="2"/>
      <c r="L219" s="2"/>
      <c r="M219" s="2"/>
    </row>
    <row r="220" spans="1:13" x14ac:dyDescent="0.3">
      <c r="A220" s="2"/>
      <c r="B220" s="2"/>
      <c r="C220" s="2"/>
      <c r="D220" s="2"/>
      <c r="E220" s="228" t="str">
        <f>Orientações!C7</f>
        <v>Nome Completo da(o) Solicitante</v>
      </c>
      <c r="F220" s="228"/>
      <c r="G220" s="228"/>
      <c r="H220" s="228"/>
      <c r="I220" s="228"/>
      <c r="J220" s="2"/>
      <c r="K220" s="2"/>
      <c r="L220" s="2"/>
      <c r="M220" s="2"/>
    </row>
    <row r="221" spans="1:13" x14ac:dyDescent="0.3">
      <c r="A221" s="2"/>
      <c r="B221" s="2"/>
      <c r="C221" s="2"/>
      <c r="D221" s="2"/>
      <c r="E221" s="228" t="str">
        <f>CONCATENATE("SIAPE nº ",Orientações!D8)</f>
        <v>SIAPE nº 1234567</v>
      </c>
      <c r="F221" s="228"/>
      <c r="G221" s="228"/>
      <c r="H221" s="228"/>
      <c r="I221" s="228"/>
      <c r="J221" s="2"/>
      <c r="K221" s="2"/>
      <c r="L221" s="2"/>
      <c r="M221" s="2"/>
    </row>
    <row r="222" spans="1:13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</row>
    <row r="223" spans="1:13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</row>
    <row r="224" spans="1:13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</row>
    <row r="225" spans="1:13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</row>
    <row r="226" spans="1:13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</row>
    <row r="227" spans="1:13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</row>
    <row r="228" spans="1:13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</row>
  </sheetData>
  <sheetProtection algorithmName="SHA-512" hashValue="+MpebPqhG2IsqYJHoGpgjMgyV9YMvfgtVUK/HZhEVlKA99xUe6ZhyTt8HDKKicOoF+xx61s+6HxwQUPEYgRGsw==" saltValue="PA/FKiWnyBRvb6hwae9ODw==" spinCount="100000" sheet="1" objects="1" scenarios="1"/>
  <mergeCells count="602">
    <mergeCell ref="A203:D203"/>
    <mergeCell ref="E203:F203"/>
    <mergeCell ref="I203:J203"/>
    <mergeCell ref="A201:B201"/>
    <mergeCell ref="H201:I201"/>
    <mergeCell ref="L201:M201"/>
    <mergeCell ref="A202:B202"/>
    <mergeCell ref="H202:I202"/>
    <mergeCell ref="L202:M202"/>
    <mergeCell ref="A199:B199"/>
    <mergeCell ref="H199:I199"/>
    <mergeCell ref="L199:M199"/>
    <mergeCell ref="A200:B200"/>
    <mergeCell ref="H200:I200"/>
    <mergeCell ref="L200:M200"/>
    <mergeCell ref="A197:B197"/>
    <mergeCell ref="C197:D197"/>
    <mergeCell ref="H197:I197"/>
    <mergeCell ref="L197:M197"/>
    <mergeCell ref="A198:B198"/>
    <mergeCell ref="H198:I198"/>
    <mergeCell ref="L198:M198"/>
    <mergeCell ref="A195:B195"/>
    <mergeCell ref="H195:I195"/>
    <mergeCell ref="L195:M195"/>
    <mergeCell ref="A196:B196"/>
    <mergeCell ref="H196:I196"/>
    <mergeCell ref="L196:M196"/>
    <mergeCell ref="A193:B193"/>
    <mergeCell ref="H193:I193"/>
    <mergeCell ref="L193:M193"/>
    <mergeCell ref="A194:B194"/>
    <mergeCell ref="C194:D194"/>
    <mergeCell ref="H194:I194"/>
    <mergeCell ref="L194:M194"/>
    <mergeCell ref="A191:B191"/>
    <mergeCell ref="H191:I191"/>
    <mergeCell ref="L191:M191"/>
    <mergeCell ref="A192:B192"/>
    <mergeCell ref="H192:I192"/>
    <mergeCell ref="L192:M192"/>
    <mergeCell ref="A189:B189"/>
    <mergeCell ref="H189:I189"/>
    <mergeCell ref="L189:M189"/>
    <mergeCell ref="A190:B190"/>
    <mergeCell ref="H190:I190"/>
    <mergeCell ref="L190:M190"/>
    <mergeCell ref="A187:B187"/>
    <mergeCell ref="H187:I187"/>
    <mergeCell ref="L187:M187"/>
    <mergeCell ref="A188:B188"/>
    <mergeCell ref="C188:D188"/>
    <mergeCell ref="H188:I188"/>
    <mergeCell ref="L188:M188"/>
    <mergeCell ref="A185:B185"/>
    <mergeCell ref="H185:I185"/>
    <mergeCell ref="L185:M185"/>
    <mergeCell ref="A186:B186"/>
    <mergeCell ref="C186:D186"/>
    <mergeCell ref="H186:I186"/>
    <mergeCell ref="L186:M186"/>
    <mergeCell ref="A183:B183"/>
    <mergeCell ref="C183:D183"/>
    <mergeCell ref="H183:I183"/>
    <mergeCell ref="L183:M183"/>
    <mergeCell ref="A184:B184"/>
    <mergeCell ref="H184:I184"/>
    <mergeCell ref="L184:M184"/>
    <mergeCell ref="A181:B181"/>
    <mergeCell ref="H181:I181"/>
    <mergeCell ref="L181:M181"/>
    <mergeCell ref="A182:B182"/>
    <mergeCell ref="H182:I182"/>
    <mergeCell ref="L182:M182"/>
    <mergeCell ref="A179:B179"/>
    <mergeCell ref="H179:I179"/>
    <mergeCell ref="L179:M179"/>
    <mergeCell ref="A180:B180"/>
    <mergeCell ref="C180:D180"/>
    <mergeCell ref="H180:I180"/>
    <mergeCell ref="L180:M180"/>
    <mergeCell ref="A177:B177"/>
    <mergeCell ref="C177:D177"/>
    <mergeCell ref="H177:I177"/>
    <mergeCell ref="L177:M177"/>
    <mergeCell ref="A178:B178"/>
    <mergeCell ref="H178:I178"/>
    <mergeCell ref="L178:M178"/>
    <mergeCell ref="A175:B175"/>
    <mergeCell ref="H175:I175"/>
    <mergeCell ref="L175:M175"/>
    <mergeCell ref="A176:B176"/>
    <mergeCell ref="C176:D176"/>
    <mergeCell ref="H176:I176"/>
    <mergeCell ref="L176:M176"/>
    <mergeCell ref="A173:B173"/>
    <mergeCell ref="C173:D173"/>
    <mergeCell ref="H173:I173"/>
    <mergeCell ref="L173:M173"/>
    <mergeCell ref="A174:B174"/>
    <mergeCell ref="H174:I174"/>
    <mergeCell ref="L174:M174"/>
    <mergeCell ref="A171:B171"/>
    <mergeCell ref="H171:I171"/>
    <mergeCell ref="L171:M171"/>
    <mergeCell ref="A172:B172"/>
    <mergeCell ref="H172:I172"/>
    <mergeCell ref="L172:M172"/>
    <mergeCell ref="A169:B169"/>
    <mergeCell ref="H169:I169"/>
    <mergeCell ref="L169:M169"/>
    <mergeCell ref="A170:B170"/>
    <mergeCell ref="C170:D170"/>
    <mergeCell ref="H170:I170"/>
    <mergeCell ref="L170:M170"/>
    <mergeCell ref="A167:B167"/>
    <mergeCell ref="H167:I167"/>
    <mergeCell ref="L167:M167"/>
    <mergeCell ref="A168:B168"/>
    <mergeCell ref="H168:I168"/>
    <mergeCell ref="L168:M168"/>
    <mergeCell ref="A165:B165"/>
    <mergeCell ref="H165:I165"/>
    <mergeCell ref="L165:M165"/>
    <mergeCell ref="A166:B166"/>
    <mergeCell ref="C166:D166"/>
    <mergeCell ref="H166:I166"/>
    <mergeCell ref="L166:M166"/>
    <mergeCell ref="A163:B163"/>
    <mergeCell ref="C163:D163"/>
    <mergeCell ref="H163:I163"/>
    <mergeCell ref="L163:M163"/>
    <mergeCell ref="A164:B164"/>
    <mergeCell ref="H164:I164"/>
    <mergeCell ref="L164:M164"/>
    <mergeCell ref="A159:D159"/>
    <mergeCell ref="E159:F159"/>
    <mergeCell ref="I159:J159"/>
    <mergeCell ref="A161:M161"/>
    <mergeCell ref="A162:B162"/>
    <mergeCell ref="C162:D162"/>
    <mergeCell ref="H162:I162"/>
    <mergeCell ref="L162:M162"/>
    <mergeCell ref="A157:B157"/>
    <mergeCell ref="H157:I157"/>
    <mergeCell ref="L157:M157"/>
    <mergeCell ref="A158:B158"/>
    <mergeCell ref="H158:I158"/>
    <mergeCell ref="L158:M158"/>
    <mergeCell ref="A155:B155"/>
    <mergeCell ref="H155:I155"/>
    <mergeCell ref="L155:M155"/>
    <mergeCell ref="A156:B156"/>
    <mergeCell ref="C156:D156"/>
    <mergeCell ref="H156:I156"/>
    <mergeCell ref="L156:M156"/>
    <mergeCell ref="A153:B153"/>
    <mergeCell ref="H153:I153"/>
    <mergeCell ref="L153:M153"/>
    <mergeCell ref="A154:B154"/>
    <mergeCell ref="H154:I154"/>
    <mergeCell ref="L154:M154"/>
    <mergeCell ref="A151:B151"/>
    <mergeCell ref="H151:I151"/>
    <mergeCell ref="L151:M151"/>
    <mergeCell ref="A152:B152"/>
    <mergeCell ref="H152:I152"/>
    <mergeCell ref="L152:M152"/>
    <mergeCell ref="A149:B149"/>
    <mergeCell ref="H149:I149"/>
    <mergeCell ref="L149:M149"/>
    <mergeCell ref="A150:B150"/>
    <mergeCell ref="C150:D150"/>
    <mergeCell ref="H150:I150"/>
    <mergeCell ref="L150:M150"/>
    <mergeCell ref="A147:B147"/>
    <mergeCell ref="H147:I147"/>
    <mergeCell ref="L147:M147"/>
    <mergeCell ref="A148:B148"/>
    <mergeCell ref="H148:I148"/>
    <mergeCell ref="L148:M148"/>
    <mergeCell ref="A145:B145"/>
    <mergeCell ref="C145:D145"/>
    <mergeCell ref="H145:I145"/>
    <mergeCell ref="L145:M145"/>
    <mergeCell ref="A146:B146"/>
    <mergeCell ref="H146:I146"/>
    <mergeCell ref="L146:M146"/>
    <mergeCell ref="A143:B143"/>
    <mergeCell ref="H143:I143"/>
    <mergeCell ref="L143:M143"/>
    <mergeCell ref="A144:B144"/>
    <mergeCell ref="H144:I144"/>
    <mergeCell ref="L144:M144"/>
    <mergeCell ref="A141:B141"/>
    <mergeCell ref="H141:I141"/>
    <mergeCell ref="L141:M141"/>
    <mergeCell ref="A142:B142"/>
    <mergeCell ref="H142:I142"/>
    <mergeCell ref="L142:M142"/>
    <mergeCell ref="A139:B139"/>
    <mergeCell ref="C139:D139"/>
    <mergeCell ref="H139:I139"/>
    <mergeCell ref="L139:M139"/>
    <mergeCell ref="A140:B140"/>
    <mergeCell ref="H140:I140"/>
    <mergeCell ref="L140:M140"/>
    <mergeCell ref="A138:B138"/>
    <mergeCell ref="H138:I138"/>
    <mergeCell ref="L138:M138"/>
    <mergeCell ref="A135:B135"/>
    <mergeCell ref="H135:I135"/>
    <mergeCell ref="L135:M135"/>
    <mergeCell ref="A136:B136"/>
    <mergeCell ref="H136:I136"/>
    <mergeCell ref="L136:M136"/>
    <mergeCell ref="H134:I134"/>
    <mergeCell ref="L134:M134"/>
    <mergeCell ref="A129:B129"/>
    <mergeCell ref="H129:I129"/>
    <mergeCell ref="L129:M129"/>
    <mergeCell ref="A130:B130"/>
    <mergeCell ref="H130:I130"/>
    <mergeCell ref="L130:M130"/>
    <mergeCell ref="A137:B137"/>
    <mergeCell ref="H137:I137"/>
    <mergeCell ref="L137:M137"/>
    <mergeCell ref="A128:B128"/>
    <mergeCell ref="C128:D128"/>
    <mergeCell ref="H128:I128"/>
    <mergeCell ref="L128:M128"/>
    <mergeCell ref="E219:I219"/>
    <mergeCell ref="E220:I220"/>
    <mergeCell ref="E221:I221"/>
    <mergeCell ref="L213:M213"/>
    <mergeCell ref="A214:I214"/>
    <mergeCell ref="J214:K214"/>
    <mergeCell ref="L214:M214"/>
    <mergeCell ref="L211:M211"/>
    <mergeCell ref="L212:M212"/>
    <mergeCell ref="L209:M209"/>
    <mergeCell ref="L210:M210"/>
    <mergeCell ref="L207:M207"/>
    <mergeCell ref="L208:M208"/>
    <mergeCell ref="L206:M206"/>
    <mergeCell ref="A131:D131"/>
    <mergeCell ref="E131:F131"/>
    <mergeCell ref="I131:J131"/>
    <mergeCell ref="A133:M133"/>
    <mergeCell ref="A134:B134"/>
    <mergeCell ref="C134:D134"/>
    <mergeCell ref="A106:B106"/>
    <mergeCell ref="C106:D106"/>
    <mergeCell ref="H106:I106"/>
    <mergeCell ref="A107:B107"/>
    <mergeCell ref="H107:I107"/>
    <mergeCell ref="A108:B108"/>
    <mergeCell ref="H108:I108"/>
    <mergeCell ref="A213:I213"/>
    <mergeCell ref="J213:K213"/>
    <mergeCell ref="A211:I211"/>
    <mergeCell ref="J211:K211"/>
    <mergeCell ref="A212:I212"/>
    <mergeCell ref="J212:K212"/>
    <mergeCell ref="A209:I209"/>
    <mergeCell ref="J209:K209"/>
    <mergeCell ref="A210:I210"/>
    <mergeCell ref="J210:K210"/>
    <mergeCell ref="A207:I207"/>
    <mergeCell ref="J207:K207"/>
    <mergeCell ref="A208:I208"/>
    <mergeCell ref="J208:K208"/>
    <mergeCell ref="A206:I206"/>
    <mergeCell ref="J206:K206"/>
    <mergeCell ref="A116:B116"/>
    <mergeCell ref="L116:M116"/>
    <mergeCell ref="C118:D118"/>
    <mergeCell ref="C123:D123"/>
    <mergeCell ref="A127:B127"/>
    <mergeCell ref="A125:B125"/>
    <mergeCell ref="H125:I125"/>
    <mergeCell ref="L125:M125"/>
    <mergeCell ref="A115:B115"/>
    <mergeCell ref="H115:I115"/>
    <mergeCell ref="L115:M115"/>
    <mergeCell ref="A126:B126"/>
    <mergeCell ref="H126:I126"/>
    <mergeCell ref="L126:M126"/>
    <mergeCell ref="A117:B117"/>
    <mergeCell ref="H117:I117"/>
    <mergeCell ref="L117:M117"/>
    <mergeCell ref="H127:I127"/>
    <mergeCell ref="L127:M127"/>
    <mergeCell ref="A113:M113"/>
    <mergeCell ref="C114:D114"/>
    <mergeCell ref="A123:B123"/>
    <mergeCell ref="H123:I123"/>
    <mergeCell ref="L123:M123"/>
    <mergeCell ref="A124:B124"/>
    <mergeCell ref="H124:I124"/>
    <mergeCell ref="L124:M124"/>
    <mergeCell ref="A121:B121"/>
    <mergeCell ref="H121:I121"/>
    <mergeCell ref="L121:M121"/>
    <mergeCell ref="A122:B122"/>
    <mergeCell ref="H122:I122"/>
    <mergeCell ref="L122:M122"/>
    <mergeCell ref="A119:B119"/>
    <mergeCell ref="H119:I119"/>
    <mergeCell ref="L119:M119"/>
    <mergeCell ref="A120:B120"/>
    <mergeCell ref="H120:I120"/>
    <mergeCell ref="L120:M120"/>
    <mergeCell ref="A118:B118"/>
    <mergeCell ref="H118:I118"/>
    <mergeCell ref="L118:M118"/>
    <mergeCell ref="H116:I116"/>
    <mergeCell ref="A114:B114"/>
    <mergeCell ref="H114:I114"/>
    <mergeCell ref="L114:M114"/>
    <mergeCell ref="A105:B105"/>
    <mergeCell ref="H105:I105"/>
    <mergeCell ref="L105:M105"/>
    <mergeCell ref="L106:M106"/>
    <mergeCell ref="L107:M107"/>
    <mergeCell ref="A103:B103"/>
    <mergeCell ref="H103:I103"/>
    <mergeCell ref="L103:M103"/>
    <mergeCell ref="A104:B104"/>
    <mergeCell ref="H104:I104"/>
    <mergeCell ref="L104:M104"/>
    <mergeCell ref="A111:D111"/>
    <mergeCell ref="E111:F111"/>
    <mergeCell ref="I111:J111"/>
    <mergeCell ref="A109:B109"/>
    <mergeCell ref="H109:I109"/>
    <mergeCell ref="L109:M109"/>
    <mergeCell ref="A110:B110"/>
    <mergeCell ref="H110:I110"/>
    <mergeCell ref="L110:M110"/>
    <mergeCell ref="L108:M108"/>
    <mergeCell ref="A100:M100"/>
    <mergeCell ref="A101:B101"/>
    <mergeCell ref="C101:D101"/>
    <mergeCell ref="H101:I101"/>
    <mergeCell ref="L101:M101"/>
    <mergeCell ref="A102:B102"/>
    <mergeCell ref="H102:I102"/>
    <mergeCell ref="L102:M102"/>
    <mergeCell ref="A97:B97"/>
    <mergeCell ref="H97:I97"/>
    <mergeCell ref="L97:M97"/>
    <mergeCell ref="A98:D98"/>
    <mergeCell ref="E98:F98"/>
    <mergeCell ref="I98:J98"/>
    <mergeCell ref="A95:B95"/>
    <mergeCell ref="H95:I95"/>
    <mergeCell ref="L95:M95"/>
    <mergeCell ref="A96:B96"/>
    <mergeCell ref="H96:I96"/>
    <mergeCell ref="L96:M96"/>
    <mergeCell ref="A93:B93"/>
    <mergeCell ref="H93:I93"/>
    <mergeCell ref="L93:M93"/>
    <mergeCell ref="A94:B94"/>
    <mergeCell ref="H94:I94"/>
    <mergeCell ref="L94:M94"/>
    <mergeCell ref="A91:B91"/>
    <mergeCell ref="H91:I91"/>
    <mergeCell ref="L91:M91"/>
    <mergeCell ref="A92:B92"/>
    <mergeCell ref="C92:D92"/>
    <mergeCell ref="H92:I92"/>
    <mergeCell ref="L92:M92"/>
    <mergeCell ref="A89:B89"/>
    <mergeCell ref="H89:I89"/>
    <mergeCell ref="L89:M89"/>
    <mergeCell ref="A90:B90"/>
    <mergeCell ref="H90:I90"/>
    <mergeCell ref="L90:M90"/>
    <mergeCell ref="A87:B87"/>
    <mergeCell ref="H87:I87"/>
    <mergeCell ref="L87:M87"/>
    <mergeCell ref="A88:B88"/>
    <mergeCell ref="H88:I88"/>
    <mergeCell ref="L88:M88"/>
    <mergeCell ref="A85:B85"/>
    <mergeCell ref="C85:D85"/>
    <mergeCell ref="H85:I85"/>
    <mergeCell ref="L85:M85"/>
    <mergeCell ref="A86:B86"/>
    <mergeCell ref="H86:I86"/>
    <mergeCell ref="L86:M86"/>
    <mergeCell ref="A83:B83"/>
    <mergeCell ref="H83:I83"/>
    <mergeCell ref="L83:M83"/>
    <mergeCell ref="A84:B84"/>
    <mergeCell ref="H84:I84"/>
    <mergeCell ref="L84:M84"/>
    <mergeCell ref="A81:B81"/>
    <mergeCell ref="H81:I81"/>
    <mergeCell ref="L81:M81"/>
    <mergeCell ref="A82:B82"/>
    <mergeCell ref="H82:I82"/>
    <mergeCell ref="L82:M82"/>
    <mergeCell ref="A79:B79"/>
    <mergeCell ref="C79:D79"/>
    <mergeCell ref="H79:I79"/>
    <mergeCell ref="L79:M79"/>
    <mergeCell ref="A80:B80"/>
    <mergeCell ref="H80:I80"/>
    <mergeCell ref="L80:M80"/>
    <mergeCell ref="A77:B77"/>
    <mergeCell ref="H77:I77"/>
    <mergeCell ref="L77:M77"/>
    <mergeCell ref="A78:B78"/>
    <mergeCell ref="H78:I78"/>
    <mergeCell ref="L78:M78"/>
    <mergeCell ref="A74:M74"/>
    <mergeCell ref="A75:B75"/>
    <mergeCell ref="C75:D75"/>
    <mergeCell ref="H75:I75"/>
    <mergeCell ref="L75:M75"/>
    <mergeCell ref="A76:B76"/>
    <mergeCell ref="H76:I76"/>
    <mergeCell ref="L76:M76"/>
    <mergeCell ref="A71:B71"/>
    <mergeCell ref="H71:I71"/>
    <mergeCell ref="L71:M71"/>
    <mergeCell ref="A72:D72"/>
    <mergeCell ref="E72:F72"/>
    <mergeCell ref="I72:J72"/>
    <mergeCell ref="A69:B69"/>
    <mergeCell ref="H69:I69"/>
    <mergeCell ref="L69:M69"/>
    <mergeCell ref="A70:B70"/>
    <mergeCell ref="H70:I70"/>
    <mergeCell ref="L70:M70"/>
    <mergeCell ref="A67:B67"/>
    <mergeCell ref="H67:I67"/>
    <mergeCell ref="L67:M67"/>
    <mergeCell ref="A68:B68"/>
    <mergeCell ref="C68:D68"/>
    <mergeCell ref="H68:I68"/>
    <mergeCell ref="L68:M68"/>
    <mergeCell ref="A65:B65"/>
    <mergeCell ref="H65:I65"/>
    <mergeCell ref="L65:M65"/>
    <mergeCell ref="A66:B66"/>
    <mergeCell ref="H66:I66"/>
    <mergeCell ref="L66:M66"/>
    <mergeCell ref="A63:B63"/>
    <mergeCell ref="H63:I63"/>
    <mergeCell ref="L63:M63"/>
    <mergeCell ref="A64:B64"/>
    <mergeCell ref="H64:I64"/>
    <mergeCell ref="L64:M64"/>
    <mergeCell ref="A61:B61"/>
    <mergeCell ref="H61:I61"/>
    <mergeCell ref="L61:M61"/>
    <mergeCell ref="A62:B62"/>
    <mergeCell ref="C62:D62"/>
    <mergeCell ref="H62:I62"/>
    <mergeCell ref="L62:M62"/>
    <mergeCell ref="A59:B59"/>
    <mergeCell ref="H59:I59"/>
    <mergeCell ref="L59:M59"/>
    <mergeCell ref="A60:B60"/>
    <mergeCell ref="H60:I60"/>
    <mergeCell ref="L60:M60"/>
    <mergeCell ref="A57:B57"/>
    <mergeCell ref="C57:D57"/>
    <mergeCell ref="H57:I57"/>
    <mergeCell ref="L57:M57"/>
    <mergeCell ref="A58:B58"/>
    <mergeCell ref="H58:I58"/>
    <mergeCell ref="L58:M58"/>
    <mergeCell ref="A55:B55"/>
    <mergeCell ref="H55:I55"/>
    <mergeCell ref="L55:M55"/>
    <mergeCell ref="A56:B56"/>
    <mergeCell ref="H56:I56"/>
    <mergeCell ref="L56:M56"/>
    <mergeCell ref="A53:B53"/>
    <mergeCell ref="H53:I53"/>
    <mergeCell ref="L53:M53"/>
    <mergeCell ref="A54:B54"/>
    <mergeCell ref="H54:I54"/>
    <mergeCell ref="L54:M54"/>
    <mergeCell ref="A51:B51"/>
    <mergeCell ref="H51:I51"/>
    <mergeCell ref="L51:M51"/>
    <mergeCell ref="A52:B52"/>
    <mergeCell ref="C52:D52"/>
    <mergeCell ref="H52:I52"/>
    <mergeCell ref="L52:M52"/>
    <mergeCell ref="A49:B49"/>
    <mergeCell ref="H49:I49"/>
    <mergeCell ref="L49:M49"/>
    <mergeCell ref="A50:B50"/>
    <mergeCell ref="H50:I50"/>
    <mergeCell ref="L50:M50"/>
    <mergeCell ref="A47:B47"/>
    <mergeCell ref="H47:I47"/>
    <mergeCell ref="L47:M47"/>
    <mergeCell ref="A48:B48"/>
    <mergeCell ref="H48:I48"/>
    <mergeCell ref="L48:M48"/>
    <mergeCell ref="A45:B45"/>
    <mergeCell ref="H45:I45"/>
    <mergeCell ref="L45:M45"/>
    <mergeCell ref="A46:B46"/>
    <mergeCell ref="C46:D46"/>
    <mergeCell ref="H46:I46"/>
    <mergeCell ref="L46:M46"/>
    <mergeCell ref="A43:B43"/>
    <mergeCell ref="H43:I43"/>
    <mergeCell ref="L43:M43"/>
    <mergeCell ref="A44:B44"/>
    <mergeCell ref="H44:I44"/>
    <mergeCell ref="L44:M44"/>
    <mergeCell ref="A41:B41"/>
    <mergeCell ref="H41:I41"/>
    <mergeCell ref="L41:M41"/>
    <mergeCell ref="A42:B42"/>
    <mergeCell ref="C42:D42"/>
    <mergeCell ref="H42:I42"/>
    <mergeCell ref="L42:M42"/>
    <mergeCell ref="A39:B39"/>
    <mergeCell ref="H39:I39"/>
    <mergeCell ref="L39:M39"/>
    <mergeCell ref="A40:B40"/>
    <mergeCell ref="H40:I40"/>
    <mergeCell ref="L40:M40"/>
    <mergeCell ref="A37:B37"/>
    <mergeCell ref="H37:I37"/>
    <mergeCell ref="L37:M37"/>
    <mergeCell ref="A38:B38"/>
    <mergeCell ref="H38:I38"/>
    <mergeCell ref="L38:M38"/>
    <mergeCell ref="A35:B35"/>
    <mergeCell ref="H35:I35"/>
    <mergeCell ref="L35:M35"/>
    <mergeCell ref="A36:B36"/>
    <mergeCell ref="C36:D36"/>
    <mergeCell ref="H36:I36"/>
    <mergeCell ref="L36:M36"/>
    <mergeCell ref="A33:B33"/>
    <mergeCell ref="H33:I33"/>
    <mergeCell ref="L33:M33"/>
    <mergeCell ref="A34:B34"/>
    <mergeCell ref="H34:I34"/>
    <mergeCell ref="L34:M34"/>
    <mergeCell ref="A31:B31"/>
    <mergeCell ref="H31:I31"/>
    <mergeCell ref="L31:M31"/>
    <mergeCell ref="A32:B32"/>
    <mergeCell ref="H32:I32"/>
    <mergeCell ref="L32:M32"/>
    <mergeCell ref="A27:D27"/>
    <mergeCell ref="E27:F27"/>
    <mergeCell ref="I27:J27"/>
    <mergeCell ref="A29:M29"/>
    <mergeCell ref="A30:B30"/>
    <mergeCell ref="C30:D30"/>
    <mergeCell ref="H30:I30"/>
    <mergeCell ref="L30:M30"/>
    <mergeCell ref="A25:B25"/>
    <mergeCell ref="H25:I25"/>
    <mergeCell ref="L25:M25"/>
    <mergeCell ref="A26:B26"/>
    <mergeCell ref="H26:I26"/>
    <mergeCell ref="L26:M26"/>
    <mergeCell ref="A22:M22"/>
    <mergeCell ref="A23:B23"/>
    <mergeCell ref="C23:D23"/>
    <mergeCell ref="H23:I23"/>
    <mergeCell ref="L23:M23"/>
    <mergeCell ref="A24:B24"/>
    <mergeCell ref="H24:I24"/>
    <mergeCell ref="L24:M24"/>
    <mergeCell ref="A12:G12"/>
    <mergeCell ref="A13:B13"/>
    <mergeCell ref="A14:F14"/>
    <mergeCell ref="A15:D15"/>
    <mergeCell ref="A19:M19"/>
    <mergeCell ref="A20:M20"/>
    <mergeCell ref="A9:B9"/>
    <mergeCell ref="C9:G9"/>
    <mergeCell ref="H9:I9"/>
    <mergeCell ref="J9:M9"/>
    <mergeCell ref="A10:C10"/>
    <mergeCell ref="A11:D11"/>
    <mergeCell ref="E11:H11"/>
    <mergeCell ref="A1:M1"/>
    <mergeCell ref="A3:M3"/>
    <mergeCell ref="A5:M5"/>
    <mergeCell ref="A7:M7"/>
    <mergeCell ref="B8:G8"/>
    <mergeCell ref="H8:I8"/>
    <mergeCell ref="J8:K8"/>
    <mergeCell ref="L8:M8"/>
  </mergeCells>
  <pageMargins left="0.39370078740157483" right="0.39370078740157483" top="0.78740157480314965" bottom="0.39370078740157483" header="0.11811023622047245" footer="0.11811023622047245"/>
  <pageSetup paperSize="9" orientation="landscape" r:id="rId1"/>
  <headerFooter>
    <oddHeader>&amp;L&amp;G&amp;CSERVIÇO PÚBLICO FEDERAL
UNIVERSIDADE FEDERAL DO OESTE DA BAHIA</oddHeader>
    <oddFooter>&amp;R&amp;P  de &amp;N</oddFooter>
  </headerFooter>
  <rowBreaks count="21" manualBreakCount="21">
    <brk id="28" max="16383" man="1"/>
    <brk id="41" max="16383" man="1"/>
    <brk id="56" max="16383" man="1"/>
    <brk id="67" max="16383" man="1"/>
    <brk id="73" max="16383" man="1"/>
    <brk id="78" max="16383" man="1"/>
    <brk id="99" max="16383" man="1"/>
    <brk id="112" max="16383" man="1"/>
    <brk id="117" max="16383" man="1"/>
    <brk id="122" max="16383" man="1"/>
    <brk id="127" max="16383" man="1"/>
    <brk id="132" max="16383" man="1"/>
    <brk id="138" max="16383" man="1"/>
    <brk id="144" max="16383" man="1"/>
    <brk id="149" max="16383" man="1"/>
    <brk id="155" max="16383" man="1"/>
    <brk id="165" max="16383" man="1"/>
    <brk id="175" max="16383" man="1"/>
    <brk id="185" max="16383" man="1"/>
    <brk id="193" max="16383" man="1"/>
    <brk id="204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F1756-6684-4741-B839-12DC324BE251}">
  <sheetPr>
    <tabColor theme="5" tint="0.59999389629810485"/>
  </sheetPr>
  <dimension ref="A1:BT226"/>
  <sheetViews>
    <sheetView view="pageLayout" zoomScaleNormal="120" workbookViewId="0">
      <selection sqref="A1:M1"/>
    </sheetView>
  </sheetViews>
  <sheetFormatPr defaultRowHeight="15.6" x14ac:dyDescent="0.3"/>
  <cols>
    <col min="1" max="2" width="10.5546875" style="1" customWidth="1"/>
    <col min="3" max="3" width="7" style="1" customWidth="1"/>
    <col min="4" max="5" width="11.21875" style="1" customWidth="1"/>
    <col min="6" max="6" width="10.77734375" style="1" customWidth="1"/>
    <col min="7" max="7" width="11.21875" style="1" customWidth="1"/>
    <col min="8" max="9" width="11" style="1" customWidth="1"/>
    <col min="10" max="11" width="11.21875" style="1" customWidth="1"/>
    <col min="12" max="13" width="11" style="1" customWidth="1"/>
  </cols>
  <sheetData>
    <row r="1" spans="1:72" ht="30" customHeight="1" x14ac:dyDescent="0.3">
      <c r="A1" s="240" t="s">
        <v>90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</row>
    <row r="2" spans="1:72" ht="9" customHeight="1" x14ac:dyDescent="0.3">
      <c r="A2" s="2"/>
      <c r="B2" s="51"/>
      <c r="C2" s="51"/>
      <c r="D2" s="51"/>
      <c r="E2" s="51"/>
      <c r="F2" s="51"/>
      <c r="G2" s="51"/>
      <c r="H2" s="51"/>
      <c r="I2" s="2"/>
      <c r="J2" s="2"/>
      <c r="K2" s="2"/>
      <c r="L2" s="2"/>
      <c r="M2" s="2"/>
    </row>
    <row r="3" spans="1:72" ht="28.8" customHeight="1" x14ac:dyDescent="0.3">
      <c r="A3" s="241" t="s">
        <v>432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</row>
    <row r="4" spans="1:72" s="65" customFormat="1" ht="9.6" customHeight="1" x14ac:dyDescent="0.3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</row>
    <row r="5" spans="1:72" ht="46.8" customHeight="1" x14ac:dyDescent="0.3">
      <c r="A5" s="324" t="s">
        <v>586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324"/>
    </row>
    <row r="6" spans="1:72" ht="9" customHeight="1" x14ac:dyDescent="0.3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1:72" ht="16.2" thickBot="1" x14ac:dyDescent="0.35">
      <c r="A7" s="243" t="s">
        <v>96</v>
      </c>
      <c r="B7" s="243"/>
      <c r="C7" s="243"/>
      <c r="D7" s="243"/>
      <c r="E7" s="243"/>
      <c r="F7" s="243"/>
      <c r="G7" s="243"/>
      <c r="H7" s="243"/>
      <c r="I7" s="243"/>
      <c r="J7" s="243"/>
      <c r="K7" s="243"/>
      <c r="L7" s="243"/>
      <c r="M7" s="243"/>
    </row>
    <row r="8" spans="1:72" ht="17.399999999999999" customHeight="1" x14ac:dyDescent="0.3">
      <c r="A8" s="66" t="s">
        <v>24</v>
      </c>
      <c r="B8" s="244" t="str">
        <f>Orientações!C7</f>
        <v>Nome Completo da(o) Solicitante</v>
      </c>
      <c r="C8" s="244"/>
      <c r="D8" s="244"/>
      <c r="E8" s="244"/>
      <c r="F8" s="244"/>
      <c r="G8" s="244"/>
      <c r="H8" s="245" t="s">
        <v>93</v>
      </c>
      <c r="I8" s="245"/>
      <c r="J8" s="244">
        <f>Orientações!D8</f>
        <v>1234567</v>
      </c>
      <c r="K8" s="244"/>
      <c r="L8" s="245"/>
      <c r="M8" s="246"/>
    </row>
    <row r="9" spans="1:72" ht="17.399999999999999" customHeight="1" x14ac:dyDescent="0.3">
      <c r="A9" s="221" t="s">
        <v>94</v>
      </c>
      <c r="B9" s="232"/>
      <c r="C9" s="212" t="str">
        <f>Orientações!E9</f>
        <v>Centro das Ciências Exatas e das Tecnologias</v>
      </c>
      <c r="D9" s="212"/>
      <c r="E9" s="212"/>
      <c r="F9" s="212"/>
      <c r="G9" s="212"/>
      <c r="H9" s="232" t="s">
        <v>95</v>
      </c>
      <c r="I9" s="232"/>
      <c r="J9" s="212" t="str">
        <f>Orientações!E10</f>
        <v>40 horas semanais com dedicação exclusiva</v>
      </c>
      <c r="K9" s="212"/>
      <c r="L9" s="212"/>
      <c r="M9" s="237"/>
      <c r="N9" s="1"/>
    </row>
    <row r="10" spans="1:72" ht="17.399999999999999" customHeight="1" x14ac:dyDescent="0.3">
      <c r="A10" s="221" t="s">
        <v>91</v>
      </c>
      <c r="B10" s="232"/>
      <c r="C10" s="232"/>
      <c r="D10" s="125">
        <f>Orientações!E11</f>
        <v>45230</v>
      </c>
      <c r="E10" s="4" t="s">
        <v>56</v>
      </c>
      <c r="F10" s="126">
        <f>Orientações!E12</f>
        <v>45961</v>
      </c>
      <c r="G10" s="95"/>
      <c r="H10" s="15"/>
      <c r="I10" s="15"/>
      <c r="J10" s="95"/>
      <c r="K10" s="95"/>
      <c r="L10" s="95"/>
      <c r="M10" s="97"/>
      <c r="N10" s="1"/>
    </row>
    <row r="11" spans="1:72" ht="17.399999999999999" customHeight="1" thickBot="1" x14ac:dyDescent="0.35">
      <c r="A11" s="238" t="s">
        <v>97</v>
      </c>
      <c r="B11" s="239"/>
      <c r="C11" s="239"/>
      <c r="D11" s="239"/>
      <c r="E11" s="218" t="str">
        <f>IF(Orientações!I15="Sim",CONCATENATE(Orientações!I15," (de ",DAY(Orientações!E16),"/",MONTH(Orientações!E16),"/",YEAR(Orientações!E16)," a ",DAY(Orientações!I16),"/",MONTH(Orientações!I16),"/",YEAR(Orientações!I16),")"),Orientações!I15)</f>
        <v>Não se aplica</v>
      </c>
      <c r="F11" s="218"/>
      <c r="G11" s="218"/>
      <c r="H11" s="218"/>
      <c r="I11" s="12"/>
      <c r="J11" s="99"/>
      <c r="K11" s="12"/>
      <c r="L11" s="12"/>
      <c r="M11" s="13"/>
    </row>
    <row r="12" spans="1:72" ht="17.399999999999999" customHeight="1" thickBot="1" x14ac:dyDescent="0.35">
      <c r="A12" s="212"/>
      <c r="B12" s="212"/>
      <c r="C12" s="212"/>
      <c r="D12" s="212"/>
      <c r="E12" s="212"/>
      <c r="F12" s="212"/>
      <c r="G12" s="212"/>
      <c r="H12" s="2"/>
      <c r="I12" s="2"/>
      <c r="J12" s="2"/>
      <c r="K12" s="2"/>
      <c r="L12" s="2"/>
      <c r="M12" s="2"/>
    </row>
    <row r="13" spans="1:72" ht="17.399999999999999" customHeight="1" x14ac:dyDescent="0.3">
      <c r="A13" s="255" t="str">
        <f>Orientações!B14</f>
        <v>Progressão  solicitada:</v>
      </c>
      <c r="B13" s="245"/>
      <c r="C13" s="67" t="str">
        <f>Orientações!E14</f>
        <v>do nível I da Classe C para o nível II da Classe C</v>
      </c>
      <c r="D13" s="69"/>
      <c r="E13" s="70"/>
      <c r="F13" s="69"/>
      <c r="G13" s="71"/>
      <c r="H13" s="71"/>
      <c r="I13" s="71"/>
      <c r="J13" s="178"/>
      <c r="K13" s="178"/>
      <c r="L13" s="178"/>
      <c r="M13" s="183">
        <f>IF(C13='Dados - não editar'!G2,'Dados - não editar'!I2,IF(C13='Dados - não editar'!G3,'Dados - não editar'!I3,IF(C13='Dados - não editar'!G4,'Dados - não editar'!I4,IF(C13='Dados - não editar'!G5,'Dados - não editar'!I5,IF(C13='Dados - não editar'!G6,'Dados - não editar'!I6,"")))))</f>
        <v>70</v>
      </c>
    </row>
    <row r="14" spans="1:72" ht="17.399999999999999" customHeight="1" x14ac:dyDescent="0.3">
      <c r="A14" s="256" t="s">
        <v>379</v>
      </c>
      <c r="B14" s="257"/>
      <c r="C14" s="257"/>
      <c r="D14" s="257"/>
      <c r="E14" s="257"/>
      <c r="F14" s="257"/>
      <c r="G14" s="4">
        <f>M15</f>
        <v>70</v>
      </c>
      <c r="H14" s="15" t="s">
        <v>98</v>
      </c>
      <c r="J14" s="179"/>
      <c r="K14" s="179"/>
      <c r="L14" s="179"/>
      <c r="M14" s="184">
        <f>IF(J9="20 horas semanais",M13*0.5,M13)</f>
        <v>70</v>
      </c>
    </row>
    <row r="15" spans="1:72" ht="17.399999999999999" customHeight="1" thickBot="1" x14ac:dyDescent="0.35">
      <c r="A15" s="322" t="s">
        <v>92</v>
      </c>
      <c r="B15" s="323"/>
      <c r="C15" s="323"/>
      <c r="D15" s="323"/>
      <c r="E15" s="100">
        <f>IF(AND(D10&lt;J15,F10&lt;J15),"-",IF(AND(D10&lt;J15,F10&gt;=J15),J15,IF(D10&lt;=K15,D10,IF(D10&gt;K15,"-","-"))))</f>
        <v>45230</v>
      </c>
      <c r="F15" s="101" t="s">
        <v>56</v>
      </c>
      <c r="G15" s="100">
        <f>IF(E15="-","-",IF(F10&lt;=K15,F10,IF(F10&gt;K15,K15,"-")))</f>
        <v>45961</v>
      </c>
      <c r="H15" s="102"/>
      <c r="I15" s="102"/>
      <c r="J15" s="187">
        <v>45170</v>
      </c>
      <c r="K15" s="187">
        <v>45961</v>
      </c>
      <c r="L15" s="181"/>
      <c r="M15" s="188">
        <f>IF(Orientações!I15="Sim",M14*0.75,M14)</f>
        <v>70</v>
      </c>
    </row>
    <row r="16" spans="1:72" ht="17.399999999999999" customHeight="1" thickBot="1" x14ac:dyDescent="0.35">
      <c r="A16" s="15"/>
      <c r="B16" s="15"/>
      <c r="C16" s="15"/>
      <c r="D16" s="15"/>
      <c r="E16" s="3"/>
      <c r="F16" s="50"/>
      <c r="G16" s="3"/>
      <c r="H16" s="2"/>
      <c r="I16" s="2"/>
      <c r="J16" s="2"/>
      <c r="K16" s="2"/>
      <c r="L16" s="2"/>
      <c r="M16" s="2"/>
    </row>
    <row r="17" spans="1:13" ht="17.399999999999999" customHeight="1" thickBot="1" x14ac:dyDescent="0.35">
      <c r="A17" s="115" t="s">
        <v>99</v>
      </c>
      <c r="B17" s="116"/>
      <c r="C17" s="116"/>
      <c r="D17" s="116"/>
      <c r="E17" s="116"/>
      <c r="F17" s="133">
        <f>IF(E15="-",0,((G15-E15)/(365/12)))</f>
        <v>24.032876712328765</v>
      </c>
      <c r="G17" s="120" t="s">
        <v>380</v>
      </c>
      <c r="H17" s="120"/>
      <c r="I17" s="116"/>
      <c r="J17" s="116"/>
      <c r="K17" s="116"/>
      <c r="L17" s="118"/>
      <c r="M17" s="117"/>
    </row>
    <row r="18" spans="1:13" ht="17.399999999999999" customHeight="1" x14ac:dyDescent="0.3">
      <c r="A18" s="2"/>
      <c r="B18" s="2"/>
      <c r="C18" s="2"/>
      <c r="D18" s="2"/>
      <c r="E18" s="2"/>
      <c r="F18" s="4"/>
      <c r="G18" s="2"/>
      <c r="H18" s="2"/>
      <c r="I18" s="2"/>
      <c r="J18" s="2"/>
      <c r="K18" s="2"/>
      <c r="L18" s="2"/>
      <c r="M18" s="2"/>
    </row>
    <row r="19" spans="1:13" x14ac:dyDescent="0.3">
      <c r="A19" s="260" t="s">
        <v>100</v>
      </c>
      <c r="B19" s="260"/>
      <c r="C19" s="260"/>
      <c r="D19" s="260"/>
      <c r="E19" s="260"/>
      <c r="F19" s="260"/>
      <c r="G19" s="260"/>
      <c r="H19" s="260"/>
      <c r="I19" s="260"/>
      <c r="J19" s="260"/>
      <c r="K19" s="260"/>
      <c r="L19" s="260"/>
      <c r="M19" s="260"/>
    </row>
    <row r="20" spans="1:13" ht="118.8" customHeight="1" x14ac:dyDescent="0.3">
      <c r="A20" s="261"/>
      <c r="B20" s="261"/>
      <c r="C20" s="261"/>
      <c r="D20" s="261"/>
      <c r="E20" s="261"/>
      <c r="F20" s="261"/>
      <c r="G20" s="261"/>
      <c r="H20" s="261"/>
      <c r="I20" s="261"/>
      <c r="J20" s="261"/>
      <c r="K20" s="261"/>
      <c r="L20" s="261"/>
      <c r="M20" s="261"/>
    </row>
    <row r="21" spans="1:13" ht="8.4" customHeight="1" x14ac:dyDescent="0.3"/>
    <row r="22" spans="1:13" ht="33" customHeight="1" x14ac:dyDescent="0.3">
      <c r="A22" s="247" t="s">
        <v>188</v>
      </c>
      <c r="B22" s="247"/>
      <c r="C22" s="247"/>
      <c r="D22" s="247"/>
      <c r="E22" s="247"/>
      <c r="F22" s="247"/>
      <c r="G22" s="247"/>
      <c r="H22" s="247"/>
      <c r="I22" s="247"/>
      <c r="J22" s="247"/>
      <c r="K22" s="247"/>
      <c r="L22" s="247"/>
      <c r="M22" s="247"/>
    </row>
    <row r="23" spans="1:13" ht="31.2" customHeight="1" x14ac:dyDescent="0.3">
      <c r="A23" s="248" t="s">
        <v>67</v>
      </c>
      <c r="B23" s="248"/>
      <c r="C23" s="249" t="s">
        <v>68</v>
      </c>
      <c r="D23" s="249"/>
      <c r="E23" s="18" t="s">
        <v>176</v>
      </c>
      <c r="F23" s="18" t="s">
        <v>177</v>
      </c>
      <c r="G23" s="18" t="s">
        <v>178</v>
      </c>
      <c r="H23" s="248" t="s">
        <v>69</v>
      </c>
      <c r="I23" s="248"/>
      <c r="J23" s="19" t="s">
        <v>179</v>
      </c>
      <c r="K23" s="19" t="s">
        <v>180</v>
      </c>
      <c r="L23" s="250" t="s">
        <v>70</v>
      </c>
      <c r="M23" s="250"/>
    </row>
    <row r="24" spans="1:13" ht="58.8" customHeight="1" x14ac:dyDescent="0.3">
      <c r="A24" s="251" t="s">
        <v>71</v>
      </c>
      <c r="B24" s="252"/>
      <c r="C24" s="20">
        <f>1.25/15</f>
        <v>8.3333333333333329E-2</v>
      </c>
      <c r="D24" s="21" t="s">
        <v>72</v>
      </c>
      <c r="E24" s="25"/>
      <c r="F24" s="26" t="s">
        <v>416</v>
      </c>
      <c r="G24" s="31">
        <f>C24*E24</f>
        <v>0</v>
      </c>
      <c r="H24" s="253" t="s">
        <v>74</v>
      </c>
      <c r="I24" s="253"/>
      <c r="J24" s="29"/>
      <c r="K24" s="32">
        <f>C24*J24</f>
        <v>0</v>
      </c>
      <c r="L24" s="254" t="s">
        <v>74</v>
      </c>
      <c r="M24" s="254"/>
    </row>
    <row r="25" spans="1:13" ht="94.2" customHeight="1" x14ac:dyDescent="0.3">
      <c r="A25" s="265" t="s">
        <v>303</v>
      </c>
      <c r="B25" s="266"/>
      <c r="C25" s="22">
        <f>1.25/4</f>
        <v>0.3125</v>
      </c>
      <c r="D25" s="23" t="s">
        <v>72</v>
      </c>
      <c r="E25" s="27"/>
      <c r="F25" s="28"/>
      <c r="G25" s="36">
        <f>C25*E25</f>
        <v>0</v>
      </c>
      <c r="H25" s="267"/>
      <c r="I25" s="267"/>
      <c r="J25" s="30"/>
      <c r="K25" s="37">
        <f>C25*J25</f>
        <v>0</v>
      </c>
      <c r="L25" s="268"/>
      <c r="M25" s="268"/>
    </row>
    <row r="26" spans="1:13" ht="112.2" customHeight="1" x14ac:dyDescent="0.3">
      <c r="A26" s="251" t="s">
        <v>73</v>
      </c>
      <c r="B26" s="252"/>
      <c r="C26" s="24">
        <v>0.5</v>
      </c>
      <c r="D26" s="21" t="s">
        <v>304</v>
      </c>
      <c r="E26" s="25"/>
      <c r="F26" s="26"/>
      <c r="G26" s="31">
        <f>C26*E26</f>
        <v>0</v>
      </c>
      <c r="H26" s="253"/>
      <c r="I26" s="253"/>
      <c r="J26" s="29"/>
      <c r="K26" s="32">
        <f>C26*J26</f>
        <v>0</v>
      </c>
      <c r="L26" s="254"/>
      <c r="M26" s="254"/>
    </row>
    <row r="27" spans="1:13" x14ac:dyDescent="0.3">
      <c r="A27" s="262" t="s">
        <v>75</v>
      </c>
      <c r="B27" s="262"/>
      <c r="C27" s="262"/>
      <c r="D27" s="262"/>
      <c r="E27" s="263" t="s">
        <v>76</v>
      </c>
      <c r="F27" s="263"/>
      <c r="G27" s="34">
        <f>SUM(G24:G26)</f>
        <v>0</v>
      </c>
      <c r="H27" s="35"/>
      <c r="I27" s="263" t="s">
        <v>77</v>
      </c>
      <c r="J27" s="263"/>
      <c r="K27" s="34">
        <f>SUM(K24:K26)</f>
        <v>0</v>
      </c>
      <c r="L27" s="35"/>
      <c r="M27" s="33"/>
    </row>
    <row r="28" spans="1:13" ht="16.8" customHeight="1" x14ac:dyDescent="0.3"/>
    <row r="29" spans="1:13" ht="33.6" customHeight="1" x14ac:dyDescent="0.3">
      <c r="A29" s="307" t="s">
        <v>553</v>
      </c>
      <c r="B29" s="307"/>
      <c r="C29" s="307"/>
      <c r="D29" s="307"/>
      <c r="E29" s="307"/>
      <c r="F29" s="307"/>
      <c r="G29" s="307"/>
      <c r="H29" s="307"/>
      <c r="I29" s="307"/>
      <c r="J29" s="307"/>
      <c r="K29" s="307"/>
      <c r="L29" s="307"/>
      <c r="M29" s="307"/>
    </row>
    <row r="30" spans="1:13" ht="33.6" customHeight="1" x14ac:dyDescent="0.3">
      <c r="A30" s="307" t="s">
        <v>554</v>
      </c>
      <c r="B30" s="307"/>
      <c r="C30" s="307"/>
      <c r="D30" s="307"/>
      <c r="E30" s="307"/>
      <c r="F30" s="307"/>
      <c r="G30" s="307"/>
      <c r="H30" s="307"/>
      <c r="I30" s="307"/>
      <c r="J30" s="307"/>
      <c r="K30" s="307"/>
      <c r="L30" s="307"/>
      <c r="M30" s="307"/>
    </row>
    <row r="31" spans="1:13" ht="31.2" customHeight="1" x14ac:dyDescent="0.3">
      <c r="A31" s="248" t="s">
        <v>67</v>
      </c>
      <c r="B31" s="248"/>
      <c r="C31" s="308" t="s">
        <v>68</v>
      </c>
      <c r="D31" s="308"/>
      <c r="E31" s="18" t="s">
        <v>176</v>
      </c>
      <c r="F31" s="18" t="s">
        <v>177</v>
      </c>
      <c r="G31" s="18" t="s">
        <v>178</v>
      </c>
      <c r="H31" s="248" t="s">
        <v>69</v>
      </c>
      <c r="I31" s="248"/>
      <c r="J31" s="19" t="s">
        <v>179</v>
      </c>
      <c r="K31" s="19" t="s">
        <v>180</v>
      </c>
      <c r="L31" s="250" t="s">
        <v>70</v>
      </c>
      <c r="M31" s="250"/>
    </row>
    <row r="32" spans="1:13" ht="75.599999999999994" customHeight="1" x14ac:dyDescent="0.3">
      <c r="A32" s="252" t="s">
        <v>555</v>
      </c>
      <c r="B32" s="269"/>
      <c r="C32" s="20">
        <v>30</v>
      </c>
      <c r="D32" s="21" t="s">
        <v>112</v>
      </c>
      <c r="E32" s="25"/>
      <c r="F32" s="26"/>
      <c r="G32" s="31">
        <f t="shared" ref="G32:G33" si="0">C32*E32</f>
        <v>0</v>
      </c>
      <c r="H32" s="253"/>
      <c r="I32" s="253"/>
      <c r="J32" s="29"/>
      <c r="K32" s="32">
        <f t="shared" ref="K32:K33" si="1">C32*J32</f>
        <v>0</v>
      </c>
      <c r="L32" s="254"/>
      <c r="M32" s="254"/>
    </row>
    <row r="33" spans="1:13" ht="87.6" customHeight="1" x14ac:dyDescent="0.3">
      <c r="A33" s="266" t="s">
        <v>438</v>
      </c>
      <c r="B33" s="270"/>
      <c r="C33" s="22">
        <v>18</v>
      </c>
      <c r="D33" s="23" t="s">
        <v>112</v>
      </c>
      <c r="E33" s="27"/>
      <c r="F33" s="28"/>
      <c r="G33" s="36">
        <f t="shared" si="0"/>
        <v>0</v>
      </c>
      <c r="H33" s="267"/>
      <c r="I33" s="267"/>
      <c r="J33" s="30"/>
      <c r="K33" s="37">
        <f t="shared" si="1"/>
        <v>0</v>
      </c>
      <c r="L33" s="268"/>
      <c r="M33" s="268"/>
    </row>
    <row r="34" spans="1:13" ht="58.8" customHeight="1" x14ac:dyDescent="0.3">
      <c r="A34" s="252" t="s">
        <v>439</v>
      </c>
      <c r="B34" s="269"/>
      <c r="C34" s="20">
        <v>10</v>
      </c>
      <c r="D34" s="21" t="s">
        <v>112</v>
      </c>
      <c r="E34" s="25"/>
      <c r="F34" s="26"/>
      <c r="G34" s="31">
        <f t="shared" ref="G34" si="2">C34*E34</f>
        <v>0</v>
      </c>
      <c r="H34" s="253"/>
      <c r="I34" s="253"/>
      <c r="J34" s="29"/>
      <c r="K34" s="32">
        <f t="shared" ref="K34" si="3">C34*J34</f>
        <v>0</v>
      </c>
      <c r="L34" s="254"/>
      <c r="M34" s="254"/>
    </row>
    <row r="35" spans="1:13" ht="76.2" customHeight="1" x14ac:dyDescent="0.3">
      <c r="A35" s="266" t="s">
        <v>557</v>
      </c>
      <c r="B35" s="270"/>
      <c r="C35" s="22">
        <v>2</v>
      </c>
      <c r="D35" s="23" t="s">
        <v>112</v>
      </c>
      <c r="E35" s="27"/>
      <c r="F35" s="28"/>
      <c r="G35" s="36">
        <f t="shared" ref="G35:G38" si="4">C35*E35</f>
        <v>0</v>
      </c>
      <c r="H35" s="267"/>
      <c r="I35" s="267"/>
      <c r="J35" s="30"/>
      <c r="K35" s="37">
        <f t="shared" ref="K35:K38" si="5">C35*J35</f>
        <v>0</v>
      </c>
      <c r="L35" s="268"/>
      <c r="M35" s="268"/>
    </row>
    <row r="36" spans="1:13" ht="84.6" customHeight="1" x14ac:dyDescent="0.3">
      <c r="A36" s="252" t="s">
        <v>556</v>
      </c>
      <c r="B36" s="269"/>
      <c r="C36" s="20">
        <v>3</v>
      </c>
      <c r="D36" s="21" t="s">
        <v>112</v>
      </c>
      <c r="E36" s="25"/>
      <c r="F36" s="26"/>
      <c r="G36" s="31">
        <f t="shared" si="4"/>
        <v>0</v>
      </c>
      <c r="H36" s="253"/>
      <c r="I36" s="253"/>
      <c r="J36" s="29"/>
      <c r="K36" s="32">
        <f t="shared" si="5"/>
        <v>0</v>
      </c>
      <c r="L36" s="254"/>
      <c r="M36" s="254"/>
    </row>
    <row r="37" spans="1:13" ht="31.2" customHeight="1" x14ac:dyDescent="0.3">
      <c r="A37" s="271" t="s">
        <v>67</v>
      </c>
      <c r="B37" s="271"/>
      <c r="C37" s="272" t="s">
        <v>68</v>
      </c>
      <c r="D37" s="272"/>
      <c r="E37" s="73" t="s">
        <v>176</v>
      </c>
      <c r="F37" s="73" t="s">
        <v>177</v>
      </c>
      <c r="G37" s="73" t="s">
        <v>178</v>
      </c>
      <c r="H37" s="271" t="s">
        <v>69</v>
      </c>
      <c r="I37" s="271"/>
      <c r="J37" s="74" t="s">
        <v>179</v>
      </c>
      <c r="K37" s="74" t="s">
        <v>180</v>
      </c>
      <c r="L37" s="273" t="s">
        <v>70</v>
      </c>
      <c r="M37" s="273"/>
    </row>
    <row r="38" spans="1:13" ht="57" customHeight="1" x14ac:dyDescent="0.3">
      <c r="A38" s="266" t="s">
        <v>311</v>
      </c>
      <c r="B38" s="270"/>
      <c r="C38" s="22">
        <v>0.5</v>
      </c>
      <c r="D38" s="23" t="s">
        <v>113</v>
      </c>
      <c r="E38" s="27"/>
      <c r="F38" s="28"/>
      <c r="G38" s="36">
        <f t="shared" si="4"/>
        <v>0</v>
      </c>
      <c r="H38" s="267"/>
      <c r="I38" s="267"/>
      <c r="J38" s="30"/>
      <c r="K38" s="37">
        <f t="shared" si="5"/>
        <v>0</v>
      </c>
      <c r="L38" s="268"/>
      <c r="M38" s="268"/>
    </row>
    <row r="39" spans="1:13" ht="62.4" customHeight="1" x14ac:dyDescent="0.3">
      <c r="A39" s="252" t="s">
        <v>310</v>
      </c>
      <c r="B39" s="269"/>
      <c r="C39" s="20">
        <v>0.8</v>
      </c>
      <c r="D39" s="21" t="s">
        <v>112</v>
      </c>
      <c r="E39" s="25"/>
      <c r="F39" s="26"/>
      <c r="G39" s="31">
        <f t="shared" ref="G39:G43" si="6">C39*E39</f>
        <v>0</v>
      </c>
      <c r="H39" s="253"/>
      <c r="I39" s="253"/>
      <c r="J39" s="29"/>
      <c r="K39" s="32">
        <f t="shared" ref="K39:K43" si="7">C39*J39</f>
        <v>0</v>
      </c>
      <c r="L39" s="254"/>
      <c r="M39" s="254"/>
    </row>
    <row r="40" spans="1:13" ht="76.2" customHeight="1" x14ac:dyDescent="0.3">
      <c r="A40" s="266" t="s">
        <v>309</v>
      </c>
      <c r="B40" s="270"/>
      <c r="C40" s="22">
        <v>15</v>
      </c>
      <c r="D40" s="23" t="s">
        <v>114</v>
      </c>
      <c r="E40" s="27"/>
      <c r="F40" s="28"/>
      <c r="G40" s="36">
        <f t="shared" si="6"/>
        <v>0</v>
      </c>
      <c r="H40" s="267"/>
      <c r="I40" s="267"/>
      <c r="J40" s="30"/>
      <c r="K40" s="37">
        <f t="shared" si="7"/>
        <v>0</v>
      </c>
      <c r="L40" s="268"/>
      <c r="M40" s="268"/>
    </row>
    <row r="41" spans="1:13" ht="60.6" customHeight="1" x14ac:dyDescent="0.3">
      <c r="A41" s="252" t="s">
        <v>213</v>
      </c>
      <c r="B41" s="269"/>
      <c r="C41" s="20">
        <v>10</v>
      </c>
      <c r="D41" s="21" t="s">
        <v>114</v>
      </c>
      <c r="E41" s="25"/>
      <c r="F41" s="26"/>
      <c r="G41" s="31">
        <f t="shared" si="6"/>
        <v>0</v>
      </c>
      <c r="H41" s="253"/>
      <c r="I41" s="253"/>
      <c r="J41" s="29"/>
      <c r="K41" s="32">
        <f t="shared" si="7"/>
        <v>0</v>
      </c>
      <c r="L41" s="254"/>
      <c r="M41" s="254"/>
    </row>
    <row r="42" spans="1:13" ht="45" customHeight="1" x14ac:dyDescent="0.3">
      <c r="A42" s="266" t="s">
        <v>214</v>
      </c>
      <c r="B42" s="270"/>
      <c r="C42" s="22">
        <v>15</v>
      </c>
      <c r="D42" s="23" t="s">
        <v>115</v>
      </c>
      <c r="E42" s="27"/>
      <c r="F42" s="28"/>
      <c r="G42" s="36">
        <f t="shared" si="6"/>
        <v>0</v>
      </c>
      <c r="H42" s="267"/>
      <c r="I42" s="267"/>
      <c r="J42" s="30"/>
      <c r="K42" s="37">
        <f t="shared" si="7"/>
        <v>0</v>
      </c>
      <c r="L42" s="268"/>
      <c r="M42" s="268"/>
    </row>
    <row r="43" spans="1:13" ht="107.4" customHeight="1" x14ac:dyDescent="0.3">
      <c r="A43" s="252" t="s">
        <v>558</v>
      </c>
      <c r="B43" s="269"/>
      <c r="C43" s="20">
        <v>50</v>
      </c>
      <c r="D43" s="21" t="s">
        <v>112</v>
      </c>
      <c r="E43" s="25"/>
      <c r="F43" s="26"/>
      <c r="G43" s="31">
        <f t="shared" si="6"/>
        <v>0</v>
      </c>
      <c r="H43" s="253"/>
      <c r="I43" s="253"/>
      <c r="J43" s="29"/>
      <c r="K43" s="32">
        <f t="shared" si="7"/>
        <v>0</v>
      </c>
      <c r="L43" s="254"/>
      <c r="M43" s="254"/>
    </row>
    <row r="44" spans="1:13" ht="31.2" customHeight="1" x14ac:dyDescent="0.3">
      <c r="A44" s="271" t="s">
        <v>67</v>
      </c>
      <c r="B44" s="271"/>
      <c r="C44" s="272" t="s">
        <v>68</v>
      </c>
      <c r="D44" s="272"/>
      <c r="E44" s="73" t="s">
        <v>176</v>
      </c>
      <c r="F44" s="73" t="s">
        <v>177</v>
      </c>
      <c r="G44" s="73" t="s">
        <v>178</v>
      </c>
      <c r="H44" s="271" t="s">
        <v>69</v>
      </c>
      <c r="I44" s="271"/>
      <c r="J44" s="74" t="s">
        <v>179</v>
      </c>
      <c r="K44" s="74" t="s">
        <v>180</v>
      </c>
      <c r="L44" s="273" t="s">
        <v>70</v>
      </c>
      <c r="M44" s="273"/>
    </row>
    <row r="45" spans="1:13" ht="106.8" customHeight="1" x14ac:dyDescent="0.3">
      <c r="A45" s="266" t="s">
        <v>312</v>
      </c>
      <c r="B45" s="270"/>
      <c r="C45" s="22">
        <v>20</v>
      </c>
      <c r="D45" s="23" t="s">
        <v>112</v>
      </c>
      <c r="E45" s="27"/>
      <c r="F45" s="28"/>
      <c r="G45" s="36">
        <f t="shared" ref="G45:G48" si="8">C45*E45</f>
        <v>0</v>
      </c>
      <c r="H45" s="267"/>
      <c r="I45" s="267"/>
      <c r="J45" s="30"/>
      <c r="K45" s="37">
        <f t="shared" ref="K45:K48" si="9">C45*J45</f>
        <v>0</v>
      </c>
      <c r="L45" s="268"/>
      <c r="M45" s="268"/>
    </row>
    <row r="46" spans="1:13" ht="108" customHeight="1" x14ac:dyDescent="0.3">
      <c r="A46" s="252" t="s">
        <v>313</v>
      </c>
      <c r="B46" s="269"/>
      <c r="C46" s="20">
        <v>5</v>
      </c>
      <c r="D46" s="21" t="s">
        <v>112</v>
      </c>
      <c r="E46" s="25"/>
      <c r="F46" s="26"/>
      <c r="G46" s="31">
        <f t="shared" si="8"/>
        <v>0</v>
      </c>
      <c r="H46" s="253"/>
      <c r="I46" s="253"/>
      <c r="J46" s="29"/>
      <c r="K46" s="32">
        <f t="shared" si="9"/>
        <v>0</v>
      </c>
      <c r="L46" s="254"/>
      <c r="M46" s="254"/>
    </row>
    <row r="47" spans="1:13" ht="118.8" customHeight="1" x14ac:dyDescent="0.3">
      <c r="A47" s="266" t="s">
        <v>314</v>
      </c>
      <c r="B47" s="270"/>
      <c r="C47" s="22">
        <v>2</v>
      </c>
      <c r="D47" s="23" t="s">
        <v>112</v>
      </c>
      <c r="E47" s="27"/>
      <c r="F47" s="28"/>
      <c r="G47" s="36">
        <f t="shared" si="8"/>
        <v>0</v>
      </c>
      <c r="H47" s="267"/>
      <c r="I47" s="267"/>
      <c r="J47" s="30"/>
      <c r="K47" s="37">
        <f t="shared" si="9"/>
        <v>0</v>
      </c>
      <c r="L47" s="268"/>
      <c r="M47" s="268"/>
    </row>
    <row r="48" spans="1:13" ht="88.8" customHeight="1" x14ac:dyDescent="0.3">
      <c r="A48" s="252" t="s">
        <v>315</v>
      </c>
      <c r="B48" s="269"/>
      <c r="C48" s="20">
        <v>10</v>
      </c>
      <c r="D48" s="21" t="s">
        <v>112</v>
      </c>
      <c r="E48" s="25"/>
      <c r="F48" s="26"/>
      <c r="G48" s="31">
        <f t="shared" si="8"/>
        <v>0</v>
      </c>
      <c r="H48" s="253"/>
      <c r="I48" s="253"/>
      <c r="J48" s="29"/>
      <c r="K48" s="32">
        <f t="shared" si="9"/>
        <v>0</v>
      </c>
      <c r="L48" s="254"/>
      <c r="M48" s="254"/>
    </row>
    <row r="49" spans="1:13" ht="31.2" customHeight="1" x14ac:dyDescent="0.3">
      <c r="A49" s="271" t="s">
        <v>67</v>
      </c>
      <c r="B49" s="271"/>
      <c r="C49" s="272" t="s">
        <v>68</v>
      </c>
      <c r="D49" s="272"/>
      <c r="E49" s="73" t="s">
        <v>176</v>
      </c>
      <c r="F49" s="73" t="s">
        <v>177</v>
      </c>
      <c r="G49" s="73" t="s">
        <v>178</v>
      </c>
      <c r="H49" s="271" t="s">
        <v>69</v>
      </c>
      <c r="I49" s="271"/>
      <c r="J49" s="74" t="s">
        <v>179</v>
      </c>
      <c r="K49" s="74" t="s">
        <v>180</v>
      </c>
      <c r="L49" s="273" t="s">
        <v>70</v>
      </c>
      <c r="M49" s="273"/>
    </row>
    <row r="50" spans="1:13" ht="105" customHeight="1" x14ac:dyDescent="0.3">
      <c r="A50" s="266" t="s">
        <v>317</v>
      </c>
      <c r="B50" s="270"/>
      <c r="C50" s="22">
        <v>5</v>
      </c>
      <c r="D50" s="23" t="s">
        <v>112</v>
      </c>
      <c r="E50" s="27"/>
      <c r="F50" s="28"/>
      <c r="G50" s="36">
        <f t="shared" ref="G50:G55" si="10">C50*E50</f>
        <v>0</v>
      </c>
      <c r="H50" s="267"/>
      <c r="I50" s="267"/>
      <c r="J50" s="30"/>
      <c r="K50" s="37">
        <f t="shared" ref="K50:K55" si="11">C50*J50</f>
        <v>0</v>
      </c>
      <c r="L50" s="268"/>
      <c r="M50" s="268"/>
    </row>
    <row r="51" spans="1:13" ht="58.2" customHeight="1" x14ac:dyDescent="0.3">
      <c r="A51" s="252" t="s">
        <v>320</v>
      </c>
      <c r="B51" s="269"/>
      <c r="C51" s="20">
        <v>10</v>
      </c>
      <c r="D51" s="21" t="s">
        <v>116</v>
      </c>
      <c r="E51" s="25"/>
      <c r="F51" s="26"/>
      <c r="G51" s="31">
        <f t="shared" si="10"/>
        <v>0</v>
      </c>
      <c r="H51" s="253"/>
      <c r="I51" s="253"/>
      <c r="J51" s="29"/>
      <c r="K51" s="32">
        <f t="shared" si="11"/>
        <v>0</v>
      </c>
      <c r="L51" s="254"/>
      <c r="M51" s="254"/>
    </row>
    <row r="52" spans="1:13" ht="43.2" customHeight="1" x14ac:dyDescent="0.3">
      <c r="A52" s="266" t="s">
        <v>316</v>
      </c>
      <c r="B52" s="270"/>
      <c r="C52" s="22">
        <v>5</v>
      </c>
      <c r="D52" s="23" t="s">
        <v>117</v>
      </c>
      <c r="E52" s="27"/>
      <c r="F52" s="28"/>
      <c r="G52" s="36">
        <f t="shared" si="10"/>
        <v>0</v>
      </c>
      <c r="H52" s="267"/>
      <c r="I52" s="267"/>
      <c r="J52" s="30"/>
      <c r="K52" s="37">
        <f t="shared" si="11"/>
        <v>0</v>
      </c>
      <c r="L52" s="268"/>
      <c r="M52" s="268"/>
    </row>
    <row r="53" spans="1:13" ht="120" customHeight="1" x14ac:dyDescent="0.3">
      <c r="A53" s="252" t="s">
        <v>318</v>
      </c>
      <c r="B53" s="269"/>
      <c r="C53" s="20">
        <v>20</v>
      </c>
      <c r="D53" s="21" t="s">
        <v>118</v>
      </c>
      <c r="E53" s="25"/>
      <c r="F53" s="26"/>
      <c r="G53" s="31">
        <f t="shared" si="10"/>
        <v>0</v>
      </c>
      <c r="H53" s="253"/>
      <c r="I53" s="253"/>
      <c r="J53" s="29"/>
      <c r="K53" s="32">
        <f t="shared" si="11"/>
        <v>0</v>
      </c>
      <c r="L53" s="254"/>
      <c r="M53" s="254"/>
    </row>
    <row r="54" spans="1:13" ht="90.6" customHeight="1" x14ac:dyDescent="0.3">
      <c r="A54" s="266" t="s">
        <v>319</v>
      </c>
      <c r="B54" s="270"/>
      <c r="C54" s="22">
        <v>7</v>
      </c>
      <c r="D54" s="23" t="s">
        <v>118</v>
      </c>
      <c r="E54" s="27"/>
      <c r="F54" s="28"/>
      <c r="G54" s="36">
        <f t="shared" si="10"/>
        <v>0</v>
      </c>
      <c r="H54" s="267"/>
      <c r="I54" s="267"/>
      <c r="J54" s="30"/>
      <c r="K54" s="37">
        <f t="shared" si="11"/>
        <v>0</v>
      </c>
      <c r="L54" s="268"/>
      <c r="M54" s="268"/>
    </row>
    <row r="55" spans="1:13" ht="30" customHeight="1" x14ac:dyDescent="0.3">
      <c r="A55" s="252" t="s">
        <v>227</v>
      </c>
      <c r="B55" s="269"/>
      <c r="C55" s="20">
        <v>3</v>
      </c>
      <c r="D55" s="21" t="s">
        <v>118</v>
      </c>
      <c r="E55" s="25"/>
      <c r="F55" s="26"/>
      <c r="G55" s="31">
        <f t="shared" si="10"/>
        <v>0</v>
      </c>
      <c r="H55" s="253"/>
      <c r="I55" s="253"/>
      <c r="J55" s="29"/>
      <c r="K55" s="32">
        <f t="shared" si="11"/>
        <v>0</v>
      </c>
      <c r="L55" s="254"/>
      <c r="M55" s="254"/>
    </row>
    <row r="56" spans="1:13" ht="31.2" customHeight="1" x14ac:dyDescent="0.3">
      <c r="A56" s="271" t="s">
        <v>67</v>
      </c>
      <c r="B56" s="271"/>
      <c r="C56" s="272" t="s">
        <v>68</v>
      </c>
      <c r="D56" s="272"/>
      <c r="E56" s="73" t="s">
        <v>176</v>
      </c>
      <c r="F56" s="73" t="s">
        <v>177</v>
      </c>
      <c r="G56" s="73" t="s">
        <v>178</v>
      </c>
      <c r="H56" s="271" t="s">
        <v>69</v>
      </c>
      <c r="I56" s="271"/>
      <c r="J56" s="74" t="s">
        <v>179</v>
      </c>
      <c r="K56" s="74" t="s">
        <v>180</v>
      </c>
      <c r="L56" s="273" t="s">
        <v>70</v>
      </c>
      <c r="M56" s="273"/>
    </row>
    <row r="57" spans="1:13" ht="48" customHeight="1" x14ac:dyDescent="0.3">
      <c r="A57" s="266" t="s">
        <v>229</v>
      </c>
      <c r="B57" s="270"/>
      <c r="C57" s="22">
        <v>1</v>
      </c>
      <c r="D57" s="23" t="s">
        <v>128</v>
      </c>
      <c r="E57" s="27"/>
      <c r="F57" s="28"/>
      <c r="G57" s="36">
        <f t="shared" ref="G57:G60" si="12">C57*E57</f>
        <v>0</v>
      </c>
      <c r="H57" s="267"/>
      <c r="I57" s="267"/>
      <c r="J57" s="30"/>
      <c r="K57" s="37">
        <f t="shared" ref="K57:K60" si="13">C57*J57</f>
        <v>0</v>
      </c>
      <c r="L57" s="268"/>
      <c r="M57" s="268"/>
    </row>
    <row r="58" spans="1:13" ht="161.4" customHeight="1" x14ac:dyDescent="0.3">
      <c r="A58" s="252" t="s">
        <v>321</v>
      </c>
      <c r="B58" s="269"/>
      <c r="C58" s="20">
        <v>10</v>
      </c>
      <c r="D58" s="21" t="s">
        <v>119</v>
      </c>
      <c r="E58" s="25"/>
      <c r="F58" s="26"/>
      <c r="G58" s="31">
        <f t="shared" si="12"/>
        <v>0</v>
      </c>
      <c r="H58" s="253"/>
      <c r="I58" s="253"/>
      <c r="J58" s="29"/>
      <c r="K58" s="32">
        <f t="shared" si="13"/>
        <v>0</v>
      </c>
      <c r="L58" s="254"/>
      <c r="M58" s="254"/>
    </row>
    <row r="59" spans="1:13" ht="89.4" customHeight="1" x14ac:dyDescent="0.3">
      <c r="A59" s="266" t="s">
        <v>103</v>
      </c>
      <c r="B59" s="270"/>
      <c r="C59" s="22">
        <v>5</v>
      </c>
      <c r="D59" s="23" t="s">
        <v>116</v>
      </c>
      <c r="E59" s="27"/>
      <c r="F59" s="28"/>
      <c r="G59" s="36">
        <f t="shared" si="12"/>
        <v>0</v>
      </c>
      <c r="H59" s="267"/>
      <c r="I59" s="267"/>
      <c r="J59" s="30"/>
      <c r="K59" s="37">
        <f t="shared" si="13"/>
        <v>0</v>
      </c>
      <c r="L59" s="268"/>
      <c r="M59" s="268"/>
    </row>
    <row r="60" spans="1:13" ht="107.4" customHeight="1" x14ac:dyDescent="0.3">
      <c r="A60" s="252" t="s">
        <v>104</v>
      </c>
      <c r="B60" s="269"/>
      <c r="C60" s="20">
        <v>3</v>
      </c>
      <c r="D60" s="21" t="s">
        <v>120</v>
      </c>
      <c r="E60" s="25"/>
      <c r="F60" s="26"/>
      <c r="G60" s="31">
        <f t="shared" si="12"/>
        <v>0</v>
      </c>
      <c r="H60" s="253"/>
      <c r="I60" s="253"/>
      <c r="J60" s="29"/>
      <c r="K60" s="32">
        <f t="shared" si="13"/>
        <v>0</v>
      </c>
      <c r="L60" s="254"/>
      <c r="M60" s="254"/>
    </row>
    <row r="61" spans="1:13" ht="31.2" customHeight="1" x14ac:dyDescent="0.3">
      <c r="A61" s="271" t="s">
        <v>67</v>
      </c>
      <c r="B61" s="271"/>
      <c r="C61" s="272" t="s">
        <v>68</v>
      </c>
      <c r="D61" s="272"/>
      <c r="E61" s="73" t="s">
        <v>176</v>
      </c>
      <c r="F61" s="73" t="s">
        <v>177</v>
      </c>
      <c r="G61" s="73" t="s">
        <v>178</v>
      </c>
      <c r="H61" s="271" t="s">
        <v>69</v>
      </c>
      <c r="I61" s="271"/>
      <c r="J61" s="74" t="s">
        <v>179</v>
      </c>
      <c r="K61" s="74" t="s">
        <v>180</v>
      </c>
      <c r="L61" s="273" t="s">
        <v>70</v>
      </c>
      <c r="M61" s="273"/>
    </row>
    <row r="62" spans="1:13" ht="116.4" customHeight="1" x14ac:dyDescent="0.3">
      <c r="A62" s="266" t="s">
        <v>322</v>
      </c>
      <c r="B62" s="270"/>
      <c r="C62" s="22">
        <v>5</v>
      </c>
      <c r="D62" s="23" t="s">
        <v>121</v>
      </c>
      <c r="E62" s="27"/>
      <c r="F62" s="28"/>
      <c r="G62" s="36">
        <f t="shared" ref="G62:G66" si="14">C62*E62</f>
        <v>0</v>
      </c>
      <c r="H62" s="267"/>
      <c r="I62" s="267"/>
      <c r="J62" s="30"/>
      <c r="K62" s="37">
        <f t="shared" ref="K62:K66" si="15">C62*J62</f>
        <v>0</v>
      </c>
      <c r="L62" s="268"/>
      <c r="M62" s="268"/>
    </row>
    <row r="63" spans="1:13" ht="71.400000000000006" customHeight="1" x14ac:dyDescent="0.3">
      <c r="A63" s="252" t="s">
        <v>105</v>
      </c>
      <c r="B63" s="269"/>
      <c r="C63" s="20">
        <v>1</v>
      </c>
      <c r="D63" s="21" t="s">
        <v>122</v>
      </c>
      <c r="E63" s="25"/>
      <c r="F63" s="26"/>
      <c r="G63" s="31">
        <f t="shared" si="14"/>
        <v>0</v>
      </c>
      <c r="H63" s="253"/>
      <c r="I63" s="253"/>
      <c r="J63" s="29"/>
      <c r="K63" s="32">
        <f t="shared" si="15"/>
        <v>0</v>
      </c>
      <c r="L63" s="254"/>
      <c r="M63" s="254"/>
    </row>
    <row r="64" spans="1:13" ht="71.400000000000006" customHeight="1" x14ac:dyDescent="0.3">
      <c r="A64" s="266" t="s">
        <v>106</v>
      </c>
      <c r="B64" s="270"/>
      <c r="C64" s="22">
        <v>3</v>
      </c>
      <c r="D64" s="23" t="s">
        <v>119</v>
      </c>
      <c r="E64" s="27"/>
      <c r="F64" s="28"/>
      <c r="G64" s="36">
        <f t="shared" si="14"/>
        <v>0</v>
      </c>
      <c r="H64" s="267"/>
      <c r="I64" s="267"/>
      <c r="J64" s="30"/>
      <c r="K64" s="37">
        <f t="shared" si="15"/>
        <v>0</v>
      </c>
      <c r="L64" s="268"/>
      <c r="M64" s="268"/>
    </row>
    <row r="65" spans="1:13" ht="87" customHeight="1" x14ac:dyDescent="0.3">
      <c r="A65" s="252" t="s">
        <v>323</v>
      </c>
      <c r="B65" s="269"/>
      <c r="C65" s="20">
        <v>2</v>
      </c>
      <c r="D65" s="21" t="s">
        <v>119</v>
      </c>
      <c r="E65" s="25"/>
      <c r="F65" s="26"/>
      <c r="G65" s="31">
        <f t="shared" si="14"/>
        <v>0</v>
      </c>
      <c r="H65" s="253"/>
      <c r="I65" s="253"/>
      <c r="J65" s="29"/>
      <c r="K65" s="32">
        <f t="shared" si="15"/>
        <v>0</v>
      </c>
      <c r="L65" s="254"/>
      <c r="M65" s="254"/>
    </row>
    <row r="66" spans="1:13" ht="73.2" customHeight="1" x14ac:dyDescent="0.3">
      <c r="A66" s="266" t="s">
        <v>108</v>
      </c>
      <c r="B66" s="270"/>
      <c r="C66" s="22">
        <v>0.5</v>
      </c>
      <c r="D66" s="23" t="s">
        <v>123</v>
      </c>
      <c r="E66" s="27"/>
      <c r="F66" s="28"/>
      <c r="G66" s="36">
        <f t="shared" si="14"/>
        <v>0</v>
      </c>
      <c r="H66" s="267"/>
      <c r="I66" s="267"/>
      <c r="J66" s="30"/>
      <c r="K66" s="37">
        <f t="shared" si="15"/>
        <v>0</v>
      </c>
      <c r="L66" s="268"/>
      <c r="M66" s="268"/>
    </row>
    <row r="67" spans="1:13" ht="31.2" customHeight="1" x14ac:dyDescent="0.3">
      <c r="A67" s="248" t="s">
        <v>67</v>
      </c>
      <c r="B67" s="248"/>
      <c r="C67" s="249" t="s">
        <v>68</v>
      </c>
      <c r="D67" s="249"/>
      <c r="E67" s="18" t="s">
        <v>176</v>
      </c>
      <c r="F67" s="18" t="s">
        <v>177</v>
      </c>
      <c r="G67" s="18" t="s">
        <v>178</v>
      </c>
      <c r="H67" s="248" t="s">
        <v>69</v>
      </c>
      <c r="I67" s="248"/>
      <c r="J67" s="19" t="s">
        <v>179</v>
      </c>
      <c r="K67" s="19" t="s">
        <v>180</v>
      </c>
      <c r="L67" s="250" t="s">
        <v>70</v>
      </c>
      <c r="M67" s="250"/>
    </row>
    <row r="68" spans="1:13" ht="88.2" customHeight="1" x14ac:dyDescent="0.3">
      <c r="A68" s="252" t="s">
        <v>328</v>
      </c>
      <c r="B68" s="269"/>
      <c r="C68" s="20">
        <v>0.3</v>
      </c>
      <c r="D68" s="21" t="s">
        <v>123</v>
      </c>
      <c r="E68" s="25"/>
      <c r="F68" s="26"/>
      <c r="G68" s="31">
        <f t="shared" ref="G68:G72" si="16">C68*E68</f>
        <v>0</v>
      </c>
      <c r="H68" s="253"/>
      <c r="I68" s="253"/>
      <c r="J68" s="29"/>
      <c r="K68" s="32">
        <f t="shared" ref="K68:K72" si="17">C68*J68</f>
        <v>0</v>
      </c>
      <c r="L68" s="254"/>
      <c r="M68" s="254"/>
    </row>
    <row r="69" spans="1:13" ht="119.4" customHeight="1" x14ac:dyDescent="0.3">
      <c r="A69" s="266" t="s">
        <v>325</v>
      </c>
      <c r="B69" s="270"/>
      <c r="C69" s="22">
        <v>30</v>
      </c>
      <c r="D69" s="23" t="s">
        <v>124</v>
      </c>
      <c r="E69" s="27"/>
      <c r="F69" s="28"/>
      <c r="G69" s="36">
        <f t="shared" si="16"/>
        <v>0</v>
      </c>
      <c r="H69" s="267"/>
      <c r="I69" s="267"/>
      <c r="J69" s="30"/>
      <c r="K69" s="37">
        <f t="shared" si="17"/>
        <v>0</v>
      </c>
      <c r="L69" s="268"/>
      <c r="M69" s="268"/>
    </row>
    <row r="70" spans="1:13" ht="43.8" customHeight="1" x14ac:dyDescent="0.3">
      <c r="A70" s="252" t="s">
        <v>326</v>
      </c>
      <c r="B70" s="269"/>
      <c r="C70" s="20">
        <v>10</v>
      </c>
      <c r="D70" s="21" t="s">
        <v>125</v>
      </c>
      <c r="E70" s="25"/>
      <c r="F70" s="26"/>
      <c r="G70" s="31">
        <f t="shared" si="16"/>
        <v>0</v>
      </c>
      <c r="H70" s="253"/>
      <c r="I70" s="253"/>
      <c r="J70" s="29"/>
      <c r="K70" s="32">
        <f t="shared" si="17"/>
        <v>0</v>
      </c>
      <c r="L70" s="254"/>
      <c r="M70" s="254"/>
    </row>
    <row r="71" spans="1:13" ht="85.8" customHeight="1" x14ac:dyDescent="0.3">
      <c r="A71" s="266" t="s">
        <v>327</v>
      </c>
      <c r="B71" s="270"/>
      <c r="C71" s="22">
        <v>3</v>
      </c>
      <c r="D71" s="23" t="s">
        <v>126</v>
      </c>
      <c r="E71" s="27"/>
      <c r="F71" s="28"/>
      <c r="G71" s="36">
        <f t="shared" si="16"/>
        <v>0</v>
      </c>
      <c r="H71" s="267"/>
      <c r="I71" s="267"/>
      <c r="J71" s="30"/>
      <c r="K71" s="37">
        <f t="shared" si="17"/>
        <v>0</v>
      </c>
      <c r="L71" s="268"/>
      <c r="M71" s="268"/>
    </row>
    <row r="72" spans="1:13" ht="28.8" x14ac:dyDescent="0.3">
      <c r="A72" s="252" t="s">
        <v>324</v>
      </c>
      <c r="B72" s="269"/>
      <c r="C72" s="20">
        <v>1.5</v>
      </c>
      <c r="D72" s="21" t="s">
        <v>127</v>
      </c>
      <c r="E72" s="25"/>
      <c r="F72" s="26"/>
      <c r="G72" s="31">
        <f t="shared" si="16"/>
        <v>0</v>
      </c>
      <c r="H72" s="253"/>
      <c r="I72" s="253"/>
      <c r="J72" s="29"/>
      <c r="K72" s="32">
        <f t="shared" si="17"/>
        <v>0</v>
      </c>
      <c r="L72" s="254"/>
      <c r="M72" s="254"/>
    </row>
    <row r="73" spans="1:13" x14ac:dyDescent="0.3">
      <c r="A73" s="305" t="s">
        <v>75</v>
      </c>
      <c r="B73" s="305"/>
      <c r="C73" s="305"/>
      <c r="D73" s="305"/>
      <c r="E73" s="306" t="s">
        <v>76</v>
      </c>
      <c r="F73" s="306"/>
      <c r="G73" s="47">
        <f>SUM(G32:G72)</f>
        <v>0</v>
      </c>
      <c r="H73" s="48"/>
      <c r="I73" s="306" t="s">
        <v>77</v>
      </c>
      <c r="J73" s="306"/>
      <c r="K73" s="47">
        <f>SUM(K32:K72)</f>
        <v>0</v>
      </c>
      <c r="L73" s="48"/>
      <c r="M73" s="49"/>
    </row>
    <row r="74" spans="1:13" ht="29.4" customHeight="1" x14ac:dyDescent="0.3">
      <c r="A74" s="247" t="s">
        <v>559</v>
      </c>
      <c r="B74" s="247"/>
      <c r="C74" s="247"/>
      <c r="D74" s="247"/>
      <c r="E74" s="247"/>
      <c r="F74" s="247"/>
      <c r="G74" s="247"/>
      <c r="H74" s="247"/>
      <c r="I74" s="247"/>
      <c r="J74" s="247"/>
      <c r="K74" s="247"/>
      <c r="L74" s="247"/>
      <c r="M74" s="247"/>
    </row>
    <row r="75" spans="1:13" ht="31.2" customHeight="1" x14ac:dyDescent="0.3">
      <c r="A75" s="248" t="s">
        <v>67</v>
      </c>
      <c r="B75" s="248"/>
      <c r="C75" s="249" t="s">
        <v>68</v>
      </c>
      <c r="D75" s="249"/>
      <c r="E75" s="18" t="s">
        <v>176</v>
      </c>
      <c r="F75" s="18" t="s">
        <v>177</v>
      </c>
      <c r="G75" s="18" t="s">
        <v>178</v>
      </c>
      <c r="H75" s="248" t="s">
        <v>69</v>
      </c>
      <c r="I75" s="248"/>
      <c r="J75" s="19" t="s">
        <v>179</v>
      </c>
      <c r="K75" s="19" t="s">
        <v>180</v>
      </c>
      <c r="L75" s="250" t="s">
        <v>70</v>
      </c>
      <c r="M75" s="250"/>
    </row>
    <row r="76" spans="1:13" ht="131.4" customHeight="1" x14ac:dyDescent="0.3">
      <c r="A76" s="251" t="s">
        <v>305</v>
      </c>
      <c r="B76" s="252"/>
      <c r="C76" s="20">
        <v>0.5</v>
      </c>
      <c r="D76" s="21" t="s">
        <v>81</v>
      </c>
      <c r="E76" s="25"/>
      <c r="F76" s="26"/>
      <c r="G76" s="31">
        <f t="shared" ref="G76:G89" si="18">C76*E76</f>
        <v>0</v>
      </c>
      <c r="H76" s="253"/>
      <c r="I76" s="253"/>
      <c r="J76" s="29"/>
      <c r="K76" s="32">
        <f t="shared" ref="K76:K89" si="19">C76*J76</f>
        <v>0</v>
      </c>
      <c r="L76" s="254"/>
      <c r="M76" s="254"/>
    </row>
    <row r="77" spans="1:13" ht="117.6" customHeight="1" x14ac:dyDescent="0.3">
      <c r="A77" s="265" t="s">
        <v>306</v>
      </c>
      <c r="B77" s="266"/>
      <c r="C77" s="22">
        <v>0.25</v>
      </c>
      <c r="D77" s="23" t="s">
        <v>199</v>
      </c>
      <c r="E77" s="27"/>
      <c r="F77" s="28"/>
      <c r="G77" s="36">
        <f t="shared" si="18"/>
        <v>0</v>
      </c>
      <c r="H77" s="267"/>
      <c r="I77" s="267"/>
      <c r="J77" s="30"/>
      <c r="K77" s="37">
        <f t="shared" si="19"/>
        <v>0</v>
      </c>
      <c r="L77" s="268"/>
      <c r="M77" s="268"/>
    </row>
    <row r="78" spans="1:13" ht="133.19999999999999" customHeight="1" x14ac:dyDescent="0.3">
      <c r="A78" s="251" t="s">
        <v>307</v>
      </c>
      <c r="B78" s="252"/>
      <c r="C78" s="20">
        <v>0.5</v>
      </c>
      <c r="D78" s="21" t="s">
        <v>81</v>
      </c>
      <c r="E78" s="25"/>
      <c r="F78" s="26"/>
      <c r="G78" s="31">
        <f t="shared" si="18"/>
        <v>0</v>
      </c>
      <c r="H78" s="253"/>
      <c r="I78" s="253"/>
      <c r="J78" s="29"/>
      <c r="K78" s="32">
        <f t="shared" si="19"/>
        <v>0</v>
      </c>
      <c r="L78" s="254"/>
      <c r="M78" s="254"/>
    </row>
    <row r="79" spans="1:13" ht="31.2" customHeight="1" x14ac:dyDescent="0.3">
      <c r="A79" s="271" t="s">
        <v>67</v>
      </c>
      <c r="B79" s="271"/>
      <c r="C79" s="272" t="s">
        <v>68</v>
      </c>
      <c r="D79" s="272"/>
      <c r="E79" s="73" t="s">
        <v>176</v>
      </c>
      <c r="F79" s="73" t="s">
        <v>177</v>
      </c>
      <c r="G79" s="73" t="s">
        <v>178</v>
      </c>
      <c r="H79" s="271" t="s">
        <v>69</v>
      </c>
      <c r="I79" s="271"/>
      <c r="J79" s="74" t="s">
        <v>179</v>
      </c>
      <c r="K79" s="74" t="s">
        <v>180</v>
      </c>
      <c r="L79" s="273" t="s">
        <v>70</v>
      </c>
      <c r="M79" s="273"/>
    </row>
    <row r="80" spans="1:13" ht="115.2" customHeight="1" x14ac:dyDescent="0.3">
      <c r="A80" s="265" t="s">
        <v>308</v>
      </c>
      <c r="B80" s="266"/>
      <c r="C80" s="22">
        <v>0.25</v>
      </c>
      <c r="D80" s="23" t="s">
        <v>199</v>
      </c>
      <c r="E80" s="27"/>
      <c r="F80" s="28"/>
      <c r="G80" s="36">
        <f t="shared" si="18"/>
        <v>0</v>
      </c>
      <c r="H80" s="267"/>
      <c r="I80" s="267"/>
      <c r="J80" s="30"/>
      <c r="K80" s="37">
        <f t="shared" si="19"/>
        <v>0</v>
      </c>
      <c r="L80" s="268"/>
      <c r="M80" s="268"/>
    </row>
    <row r="81" spans="1:13" ht="129.6" customHeight="1" x14ac:dyDescent="0.3">
      <c r="A81" s="251" t="s">
        <v>560</v>
      </c>
      <c r="B81" s="252"/>
      <c r="C81" s="20">
        <v>0.5</v>
      </c>
      <c r="D81" s="21" t="s">
        <v>81</v>
      </c>
      <c r="E81" s="25"/>
      <c r="F81" s="26"/>
      <c r="G81" s="31">
        <f t="shared" si="18"/>
        <v>0</v>
      </c>
      <c r="H81" s="253"/>
      <c r="I81" s="253"/>
      <c r="J81" s="29"/>
      <c r="K81" s="32">
        <f t="shared" si="19"/>
        <v>0</v>
      </c>
      <c r="L81" s="254"/>
      <c r="M81" s="254"/>
    </row>
    <row r="82" spans="1:13" ht="115.2" customHeight="1" x14ac:dyDescent="0.3">
      <c r="A82" s="265" t="s">
        <v>561</v>
      </c>
      <c r="B82" s="266"/>
      <c r="C82" s="22">
        <v>0.5</v>
      </c>
      <c r="D82" s="23" t="s">
        <v>81</v>
      </c>
      <c r="E82" s="27"/>
      <c r="F82" s="28"/>
      <c r="G82" s="36">
        <f t="shared" si="18"/>
        <v>0</v>
      </c>
      <c r="H82" s="267"/>
      <c r="I82" s="267"/>
      <c r="J82" s="30"/>
      <c r="K82" s="37">
        <f t="shared" si="19"/>
        <v>0</v>
      </c>
      <c r="L82" s="268"/>
      <c r="M82" s="268"/>
    </row>
    <row r="83" spans="1:13" ht="46.8" customHeight="1" x14ac:dyDescent="0.3">
      <c r="A83" s="251" t="s">
        <v>562</v>
      </c>
      <c r="B83" s="252"/>
      <c r="C83" s="20">
        <v>0.6</v>
      </c>
      <c r="D83" s="21" t="s">
        <v>82</v>
      </c>
      <c r="E83" s="25"/>
      <c r="F83" s="26"/>
      <c r="G83" s="31">
        <f t="shared" si="18"/>
        <v>0</v>
      </c>
      <c r="H83" s="253"/>
      <c r="I83" s="253"/>
      <c r="J83" s="29"/>
      <c r="K83" s="32">
        <f t="shared" si="19"/>
        <v>0</v>
      </c>
      <c r="L83" s="254"/>
      <c r="M83" s="254"/>
    </row>
    <row r="84" spans="1:13" ht="43.2" customHeight="1" x14ac:dyDescent="0.3">
      <c r="A84" s="265" t="s">
        <v>563</v>
      </c>
      <c r="B84" s="266"/>
      <c r="C84" s="22">
        <v>0.3</v>
      </c>
      <c r="D84" s="23" t="s">
        <v>85</v>
      </c>
      <c r="E84" s="27"/>
      <c r="F84" s="28"/>
      <c r="G84" s="36">
        <f t="shared" si="18"/>
        <v>0</v>
      </c>
      <c r="H84" s="267"/>
      <c r="I84" s="267"/>
      <c r="J84" s="30"/>
      <c r="K84" s="37">
        <f t="shared" si="19"/>
        <v>0</v>
      </c>
      <c r="L84" s="268"/>
      <c r="M84" s="268"/>
    </row>
    <row r="85" spans="1:13" ht="31.2" customHeight="1" x14ac:dyDescent="0.3">
      <c r="A85" s="318" t="s">
        <v>67</v>
      </c>
      <c r="B85" s="319"/>
      <c r="C85" s="316" t="s">
        <v>68</v>
      </c>
      <c r="D85" s="317"/>
      <c r="E85" s="18" t="s">
        <v>176</v>
      </c>
      <c r="F85" s="18" t="s">
        <v>177</v>
      </c>
      <c r="G85" s="18" t="s">
        <v>178</v>
      </c>
      <c r="H85" s="318" t="s">
        <v>69</v>
      </c>
      <c r="I85" s="319"/>
      <c r="J85" s="19" t="s">
        <v>179</v>
      </c>
      <c r="K85" s="19" t="s">
        <v>180</v>
      </c>
      <c r="L85" s="320" t="s">
        <v>70</v>
      </c>
      <c r="M85" s="321"/>
    </row>
    <row r="86" spans="1:13" ht="43.2" customHeight="1" x14ac:dyDescent="0.3">
      <c r="A86" s="251" t="s">
        <v>564</v>
      </c>
      <c r="B86" s="252"/>
      <c r="C86" s="20">
        <v>1</v>
      </c>
      <c r="D86" s="21" t="s">
        <v>82</v>
      </c>
      <c r="E86" s="25"/>
      <c r="F86" s="26"/>
      <c r="G86" s="31">
        <f t="shared" si="18"/>
        <v>0</v>
      </c>
      <c r="H86" s="253"/>
      <c r="I86" s="253"/>
      <c r="J86" s="29"/>
      <c r="K86" s="32">
        <f t="shared" si="19"/>
        <v>0</v>
      </c>
      <c r="L86" s="254"/>
      <c r="M86" s="254"/>
    </row>
    <row r="87" spans="1:13" ht="43.2" customHeight="1" x14ac:dyDescent="0.3">
      <c r="A87" s="265" t="s">
        <v>565</v>
      </c>
      <c r="B87" s="266"/>
      <c r="C87" s="22">
        <v>0.5</v>
      </c>
      <c r="D87" s="23" t="s">
        <v>85</v>
      </c>
      <c r="E87" s="27"/>
      <c r="F87" s="28"/>
      <c r="G87" s="36">
        <f t="shared" si="18"/>
        <v>0</v>
      </c>
      <c r="H87" s="267"/>
      <c r="I87" s="267"/>
      <c r="J87" s="30"/>
      <c r="K87" s="37">
        <f t="shared" si="19"/>
        <v>0</v>
      </c>
      <c r="L87" s="268"/>
      <c r="M87" s="268"/>
    </row>
    <row r="88" spans="1:13" ht="43.2" customHeight="1" x14ac:dyDescent="0.3">
      <c r="A88" s="251" t="s">
        <v>566</v>
      </c>
      <c r="B88" s="252"/>
      <c r="C88" s="20">
        <v>1.2</v>
      </c>
      <c r="D88" s="21" t="s">
        <v>83</v>
      </c>
      <c r="E88" s="25"/>
      <c r="F88" s="26"/>
      <c r="G88" s="31">
        <f t="shared" si="18"/>
        <v>0</v>
      </c>
      <c r="H88" s="253"/>
      <c r="I88" s="253"/>
      <c r="J88" s="29"/>
      <c r="K88" s="32">
        <f t="shared" si="19"/>
        <v>0</v>
      </c>
      <c r="L88" s="254"/>
      <c r="M88" s="254"/>
    </row>
    <row r="89" spans="1:13" ht="116.4" customHeight="1" x14ac:dyDescent="0.3">
      <c r="A89" s="266" t="s">
        <v>567</v>
      </c>
      <c r="B89" s="270"/>
      <c r="C89" s="22">
        <v>1</v>
      </c>
      <c r="D89" s="23" t="s">
        <v>101</v>
      </c>
      <c r="E89" s="27"/>
      <c r="F89" s="28"/>
      <c r="G89" s="36">
        <f t="shared" si="18"/>
        <v>0</v>
      </c>
      <c r="H89" s="267"/>
      <c r="I89" s="267"/>
      <c r="J89" s="30"/>
      <c r="K89" s="37">
        <f t="shared" si="19"/>
        <v>0</v>
      </c>
      <c r="L89" s="268"/>
      <c r="M89" s="268"/>
    </row>
    <row r="90" spans="1:13" ht="91.2" customHeight="1" x14ac:dyDescent="0.3">
      <c r="A90" s="252" t="s">
        <v>539</v>
      </c>
      <c r="B90" s="269"/>
      <c r="C90" s="20">
        <v>1</v>
      </c>
      <c r="D90" s="21" t="s">
        <v>101</v>
      </c>
      <c r="E90" s="25"/>
      <c r="F90" s="26"/>
      <c r="G90" s="31">
        <f t="shared" ref="G90:G95" si="20">C90*E90</f>
        <v>0</v>
      </c>
      <c r="H90" s="253"/>
      <c r="I90" s="253"/>
      <c r="J90" s="29"/>
      <c r="K90" s="32">
        <f t="shared" ref="K90:K95" si="21">C90*J90</f>
        <v>0</v>
      </c>
      <c r="L90" s="254"/>
      <c r="M90" s="254"/>
    </row>
    <row r="91" spans="1:13" ht="91.2" customHeight="1" x14ac:dyDescent="0.3">
      <c r="A91" s="266" t="s">
        <v>568</v>
      </c>
      <c r="B91" s="270"/>
      <c r="C91" s="22">
        <v>2</v>
      </c>
      <c r="D91" s="23" t="s">
        <v>102</v>
      </c>
      <c r="E91" s="27"/>
      <c r="F91" s="28"/>
      <c r="G91" s="36">
        <f t="shared" si="20"/>
        <v>0</v>
      </c>
      <c r="H91" s="267"/>
      <c r="I91" s="267"/>
      <c r="J91" s="30"/>
      <c r="K91" s="37">
        <f t="shared" si="21"/>
        <v>0</v>
      </c>
      <c r="L91" s="268"/>
      <c r="M91" s="268"/>
    </row>
    <row r="92" spans="1:13" ht="31.2" customHeight="1" x14ac:dyDescent="0.3">
      <c r="A92" s="318" t="s">
        <v>67</v>
      </c>
      <c r="B92" s="319"/>
      <c r="C92" s="316" t="s">
        <v>68</v>
      </c>
      <c r="D92" s="317"/>
      <c r="E92" s="18" t="s">
        <v>176</v>
      </c>
      <c r="F92" s="18" t="s">
        <v>177</v>
      </c>
      <c r="G92" s="18" t="s">
        <v>178</v>
      </c>
      <c r="H92" s="318" t="s">
        <v>69</v>
      </c>
      <c r="I92" s="319"/>
      <c r="J92" s="19" t="s">
        <v>179</v>
      </c>
      <c r="K92" s="19" t="s">
        <v>180</v>
      </c>
      <c r="L92" s="320" t="s">
        <v>70</v>
      </c>
      <c r="M92" s="321"/>
    </row>
    <row r="93" spans="1:13" ht="90.6" customHeight="1" x14ac:dyDescent="0.3">
      <c r="A93" s="252" t="s">
        <v>569</v>
      </c>
      <c r="B93" s="269"/>
      <c r="C93" s="20">
        <v>2</v>
      </c>
      <c r="D93" s="21" t="s">
        <v>102</v>
      </c>
      <c r="E93" s="25"/>
      <c r="F93" s="26"/>
      <c r="G93" s="31">
        <f t="shared" si="20"/>
        <v>0</v>
      </c>
      <c r="H93" s="253"/>
      <c r="I93" s="253"/>
      <c r="J93" s="29"/>
      <c r="K93" s="32">
        <f t="shared" si="21"/>
        <v>0</v>
      </c>
      <c r="L93" s="254"/>
      <c r="M93" s="254"/>
    </row>
    <row r="94" spans="1:13" ht="75.599999999999994" customHeight="1" x14ac:dyDescent="0.3">
      <c r="A94" s="266" t="s">
        <v>570</v>
      </c>
      <c r="B94" s="270"/>
      <c r="C94" s="22">
        <v>4</v>
      </c>
      <c r="D94" s="23" t="s">
        <v>102</v>
      </c>
      <c r="E94" s="27"/>
      <c r="F94" s="28"/>
      <c r="G94" s="36">
        <f t="shared" si="20"/>
        <v>0</v>
      </c>
      <c r="H94" s="267"/>
      <c r="I94" s="267"/>
      <c r="J94" s="30"/>
      <c r="K94" s="37">
        <f t="shared" si="21"/>
        <v>0</v>
      </c>
      <c r="L94" s="268"/>
      <c r="M94" s="268"/>
    </row>
    <row r="95" spans="1:13" ht="76.2" customHeight="1" x14ac:dyDescent="0.3">
      <c r="A95" s="252" t="s">
        <v>571</v>
      </c>
      <c r="B95" s="269"/>
      <c r="C95" s="20">
        <v>6</v>
      </c>
      <c r="D95" s="21" t="s">
        <v>102</v>
      </c>
      <c r="E95" s="25"/>
      <c r="F95" s="26"/>
      <c r="G95" s="31">
        <f t="shared" si="20"/>
        <v>0</v>
      </c>
      <c r="H95" s="253"/>
      <c r="I95" s="253"/>
      <c r="J95" s="29"/>
      <c r="K95" s="32">
        <f t="shared" si="21"/>
        <v>0</v>
      </c>
      <c r="L95" s="254"/>
      <c r="M95" s="254"/>
    </row>
    <row r="96" spans="1:13" ht="87.6" customHeight="1" x14ac:dyDescent="0.3">
      <c r="A96" s="266" t="s">
        <v>572</v>
      </c>
      <c r="B96" s="270"/>
      <c r="C96" s="22">
        <v>2</v>
      </c>
      <c r="D96" s="23" t="s">
        <v>102</v>
      </c>
      <c r="E96" s="27"/>
      <c r="F96" s="28"/>
      <c r="G96" s="36">
        <f t="shared" ref="G96:G97" si="22">C96*E96</f>
        <v>0</v>
      </c>
      <c r="H96" s="267"/>
      <c r="I96" s="267"/>
      <c r="J96" s="30"/>
      <c r="K96" s="37">
        <f t="shared" ref="K96:K97" si="23">C96*J96</f>
        <v>0</v>
      </c>
      <c r="L96" s="268"/>
      <c r="M96" s="268"/>
    </row>
    <row r="97" spans="1:13" ht="87.6" customHeight="1" x14ac:dyDescent="0.3">
      <c r="A97" s="252" t="s">
        <v>573</v>
      </c>
      <c r="B97" s="269"/>
      <c r="C97" s="20">
        <v>1</v>
      </c>
      <c r="D97" s="21" t="s">
        <v>101</v>
      </c>
      <c r="E97" s="25"/>
      <c r="F97" s="26"/>
      <c r="G97" s="31">
        <f t="shared" si="22"/>
        <v>0</v>
      </c>
      <c r="H97" s="253"/>
      <c r="I97" s="253"/>
      <c r="J97" s="29"/>
      <c r="K97" s="32">
        <f t="shared" si="23"/>
        <v>0</v>
      </c>
      <c r="L97" s="254"/>
      <c r="M97" s="254"/>
    </row>
    <row r="98" spans="1:13" x14ac:dyDescent="0.3">
      <c r="A98" s="262" t="s">
        <v>75</v>
      </c>
      <c r="B98" s="262"/>
      <c r="C98" s="262"/>
      <c r="D98" s="262"/>
      <c r="E98" s="263" t="s">
        <v>76</v>
      </c>
      <c r="F98" s="263"/>
      <c r="G98" s="34">
        <f>SUM(G76:G97)</f>
        <v>0</v>
      </c>
      <c r="H98" s="35"/>
      <c r="I98" s="263" t="s">
        <v>77</v>
      </c>
      <c r="J98" s="263"/>
      <c r="K98" s="34">
        <f>SUM(K76:K97)</f>
        <v>0</v>
      </c>
      <c r="L98" s="35"/>
      <c r="M98" s="33"/>
    </row>
    <row r="100" spans="1:13" ht="19.2" customHeight="1" x14ac:dyDescent="0.3">
      <c r="A100" s="307" t="s">
        <v>574</v>
      </c>
      <c r="B100" s="307"/>
      <c r="C100" s="307"/>
      <c r="D100" s="307"/>
      <c r="E100" s="307"/>
      <c r="F100" s="307"/>
      <c r="G100" s="307"/>
      <c r="H100" s="307"/>
      <c r="I100" s="307"/>
      <c r="J100" s="307"/>
      <c r="K100" s="307"/>
      <c r="L100" s="307"/>
      <c r="M100" s="307"/>
    </row>
    <row r="101" spans="1:13" ht="31.2" customHeight="1" x14ac:dyDescent="0.3">
      <c r="A101" s="248" t="s">
        <v>67</v>
      </c>
      <c r="B101" s="248"/>
      <c r="C101" s="249" t="s">
        <v>68</v>
      </c>
      <c r="D101" s="249"/>
      <c r="E101" s="18" t="s">
        <v>176</v>
      </c>
      <c r="F101" s="18" t="s">
        <v>177</v>
      </c>
      <c r="G101" s="18" t="s">
        <v>178</v>
      </c>
      <c r="H101" s="248" t="s">
        <v>69</v>
      </c>
      <c r="I101" s="248"/>
      <c r="J101" s="19" t="s">
        <v>179</v>
      </c>
      <c r="K101" s="19" t="s">
        <v>180</v>
      </c>
      <c r="L101" s="250" t="s">
        <v>70</v>
      </c>
      <c r="M101" s="250"/>
    </row>
    <row r="102" spans="1:13" ht="118.8" customHeight="1" x14ac:dyDescent="0.3">
      <c r="A102" s="252" t="s">
        <v>266</v>
      </c>
      <c r="B102" s="269"/>
      <c r="C102" s="20">
        <v>20</v>
      </c>
      <c r="D102" s="21" t="s">
        <v>136</v>
      </c>
      <c r="E102" s="25"/>
      <c r="F102" s="26"/>
      <c r="G102" s="31">
        <f t="shared" ref="G102:G105" si="24">C102*E102</f>
        <v>0</v>
      </c>
      <c r="H102" s="253"/>
      <c r="I102" s="253"/>
      <c r="J102" s="29"/>
      <c r="K102" s="32">
        <f t="shared" ref="K102:K105" si="25">C102*J102</f>
        <v>0</v>
      </c>
      <c r="L102" s="254"/>
      <c r="M102" s="254"/>
    </row>
    <row r="103" spans="1:13" ht="118.8" customHeight="1" x14ac:dyDescent="0.3">
      <c r="A103" s="266" t="s">
        <v>339</v>
      </c>
      <c r="B103" s="270"/>
      <c r="C103" s="22">
        <v>5</v>
      </c>
      <c r="D103" s="23" t="s">
        <v>132</v>
      </c>
      <c r="E103" s="27"/>
      <c r="F103" s="28"/>
      <c r="G103" s="36">
        <f t="shared" si="24"/>
        <v>0</v>
      </c>
      <c r="H103" s="267"/>
      <c r="I103" s="267"/>
      <c r="J103" s="30"/>
      <c r="K103" s="37">
        <f t="shared" si="25"/>
        <v>0</v>
      </c>
      <c r="L103" s="268"/>
      <c r="M103" s="268"/>
    </row>
    <row r="104" spans="1:13" ht="87.6" customHeight="1" x14ac:dyDescent="0.3">
      <c r="A104" s="252" t="s">
        <v>341</v>
      </c>
      <c r="B104" s="269"/>
      <c r="C104" s="20">
        <v>10</v>
      </c>
      <c r="D104" s="21" t="s">
        <v>136</v>
      </c>
      <c r="E104" s="25"/>
      <c r="F104" s="26"/>
      <c r="G104" s="31">
        <f t="shared" si="24"/>
        <v>0</v>
      </c>
      <c r="H104" s="253"/>
      <c r="I104" s="253"/>
      <c r="J104" s="29"/>
      <c r="K104" s="32">
        <f t="shared" si="25"/>
        <v>0</v>
      </c>
      <c r="L104" s="254"/>
      <c r="M104" s="254"/>
    </row>
    <row r="105" spans="1:13" ht="88.2" customHeight="1" x14ac:dyDescent="0.3">
      <c r="A105" s="266" t="s">
        <v>340</v>
      </c>
      <c r="B105" s="270"/>
      <c r="C105" s="22">
        <v>4</v>
      </c>
      <c r="D105" s="23" t="s">
        <v>132</v>
      </c>
      <c r="E105" s="27"/>
      <c r="F105" s="28"/>
      <c r="G105" s="36">
        <f t="shared" si="24"/>
        <v>0</v>
      </c>
      <c r="H105" s="267"/>
      <c r="I105" s="267"/>
      <c r="J105" s="30"/>
      <c r="K105" s="37">
        <f t="shared" si="25"/>
        <v>0</v>
      </c>
      <c r="L105" s="268"/>
      <c r="M105" s="268"/>
    </row>
    <row r="106" spans="1:13" ht="31.2" customHeight="1" x14ac:dyDescent="0.3">
      <c r="A106" s="248" t="s">
        <v>67</v>
      </c>
      <c r="B106" s="248"/>
      <c r="C106" s="249" t="s">
        <v>68</v>
      </c>
      <c r="D106" s="249"/>
      <c r="E106" s="18" t="s">
        <v>176</v>
      </c>
      <c r="F106" s="18" t="s">
        <v>177</v>
      </c>
      <c r="G106" s="18" t="s">
        <v>178</v>
      </c>
      <c r="H106" s="248" t="s">
        <v>69</v>
      </c>
      <c r="I106" s="248"/>
      <c r="J106" s="19" t="s">
        <v>179</v>
      </c>
      <c r="K106" s="19" t="s">
        <v>180</v>
      </c>
      <c r="L106" s="250" t="s">
        <v>70</v>
      </c>
      <c r="M106" s="250"/>
    </row>
    <row r="107" spans="1:13" ht="115.2" customHeight="1" x14ac:dyDescent="0.3">
      <c r="A107" s="252" t="s">
        <v>342</v>
      </c>
      <c r="B107" s="269"/>
      <c r="C107" s="20">
        <v>2</v>
      </c>
      <c r="D107" s="21" t="s">
        <v>136</v>
      </c>
      <c r="E107" s="25"/>
      <c r="F107" s="26"/>
      <c r="G107" s="31">
        <f t="shared" ref="G107:G110" si="26">C107*E107</f>
        <v>0</v>
      </c>
      <c r="H107" s="253"/>
      <c r="I107" s="253"/>
      <c r="J107" s="29"/>
      <c r="K107" s="32">
        <f t="shared" ref="K107:K110" si="27">C107*J107</f>
        <v>0</v>
      </c>
      <c r="L107" s="254"/>
      <c r="M107" s="254"/>
    </row>
    <row r="108" spans="1:13" ht="115.2" customHeight="1" x14ac:dyDescent="0.3">
      <c r="A108" s="266" t="s">
        <v>343</v>
      </c>
      <c r="B108" s="270"/>
      <c r="C108" s="22">
        <v>0.5</v>
      </c>
      <c r="D108" s="23" t="s">
        <v>122</v>
      </c>
      <c r="E108" s="27"/>
      <c r="F108" s="28"/>
      <c r="G108" s="36">
        <f t="shared" si="26"/>
        <v>0</v>
      </c>
      <c r="H108" s="267"/>
      <c r="I108" s="267"/>
      <c r="J108" s="30"/>
      <c r="K108" s="37">
        <f t="shared" si="27"/>
        <v>0</v>
      </c>
      <c r="L108" s="268"/>
      <c r="M108" s="268"/>
    </row>
    <row r="109" spans="1:13" ht="120.6" customHeight="1" x14ac:dyDescent="0.3">
      <c r="A109" s="252" t="s">
        <v>576</v>
      </c>
      <c r="B109" s="269"/>
      <c r="C109" s="20">
        <v>10</v>
      </c>
      <c r="D109" s="21" t="s">
        <v>144</v>
      </c>
      <c r="E109" s="25"/>
      <c r="F109" s="26"/>
      <c r="G109" s="31">
        <f t="shared" ref="G109" si="28">C109*E109</f>
        <v>0</v>
      </c>
      <c r="H109" s="253"/>
      <c r="I109" s="253"/>
      <c r="J109" s="29"/>
      <c r="K109" s="32">
        <f t="shared" ref="K109" si="29">C109*J109</f>
        <v>0</v>
      </c>
      <c r="L109" s="254"/>
      <c r="M109" s="254"/>
    </row>
    <row r="110" spans="1:13" ht="46.2" customHeight="1" x14ac:dyDescent="0.3">
      <c r="A110" s="266" t="s">
        <v>575</v>
      </c>
      <c r="B110" s="270"/>
      <c r="C110" s="22">
        <v>10</v>
      </c>
      <c r="D110" s="23" t="s">
        <v>144</v>
      </c>
      <c r="E110" s="27"/>
      <c r="F110" s="28"/>
      <c r="G110" s="36">
        <f t="shared" si="26"/>
        <v>0</v>
      </c>
      <c r="H110" s="267"/>
      <c r="I110" s="267"/>
      <c r="J110" s="30"/>
      <c r="K110" s="37">
        <f t="shared" si="27"/>
        <v>0</v>
      </c>
      <c r="L110" s="268"/>
      <c r="M110" s="268"/>
    </row>
    <row r="111" spans="1:13" x14ac:dyDescent="0.3">
      <c r="A111" s="305" t="s">
        <v>75</v>
      </c>
      <c r="B111" s="305"/>
      <c r="C111" s="305"/>
      <c r="D111" s="305"/>
      <c r="E111" s="306" t="s">
        <v>76</v>
      </c>
      <c r="F111" s="306"/>
      <c r="G111" s="47">
        <f>SUM(G102:G110)</f>
        <v>0</v>
      </c>
      <c r="H111" s="48"/>
      <c r="I111" s="306" t="s">
        <v>77</v>
      </c>
      <c r="J111" s="306"/>
      <c r="K111" s="47">
        <f>SUM(K102:K110)</f>
        <v>0</v>
      </c>
      <c r="L111" s="48"/>
      <c r="M111" s="49"/>
    </row>
    <row r="113" spans="1:13" x14ac:dyDescent="0.3">
      <c r="A113" s="247" t="s">
        <v>547</v>
      </c>
      <c r="B113" s="247"/>
      <c r="C113" s="247"/>
      <c r="D113" s="247"/>
      <c r="E113" s="247"/>
      <c r="F113" s="247"/>
      <c r="G113" s="247"/>
      <c r="H113" s="247"/>
      <c r="I113" s="247"/>
      <c r="J113" s="247"/>
      <c r="K113" s="247"/>
      <c r="L113" s="247"/>
      <c r="M113" s="247"/>
    </row>
    <row r="114" spans="1:13" ht="31.2" customHeight="1" x14ac:dyDescent="0.3">
      <c r="A114" s="248" t="s">
        <v>67</v>
      </c>
      <c r="B114" s="248"/>
      <c r="C114" s="249" t="s">
        <v>68</v>
      </c>
      <c r="D114" s="249"/>
      <c r="E114" s="18" t="s">
        <v>176</v>
      </c>
      <c r="F114" s="18" t="s">
        <v>177</v>
      </c>
      <c r="G114" s="18" t="s">
        <v>178</v>
      </c>
      <c r="H114" s="248" t="s">
        <v>69</v>
      </c>
      <c r="I114" s="248"/>
      <c r="J114" s="19" t="s">
        <v>179</v>
      </c>
      <c r="K114" s="19" t="s">
        <v>180</v>
      </c>
      <c r="L114" s="250" t="s">
        <v>70</v>
      </c>
      <c r="M114" s="250"/>
    </row>
    <row r="115" spans="1:13" ht="87.6" customHeight="1" x14ac:dyDescent="0.3">
      <c r="A115" s="252" t="s">
        <v>329</v>
      </c>
      <c r="B115" s="269"/>
      <c r="C115" s="20">
        <v>5</v>
      </c>
      <c r="D115" s="21" t="s">
        <v>136</v>
      </c>
      <c r="E115" s="25"/>
      <c r="F115" s="26"/>
      <c r="G115" s="31">
        <f t="shared" ref="G115:G130" si="30">C115*E115</f>
        <v>0</v>
      </c>
      <c r="H115" s="253"/>
      <c r="I115" s="253"/>
      <c r="J115" s="29"/>
      <c r="K115" s="32">
        <f t="shared" ref="K115:K130" si="31">C115*J115</f>
        <v>0</v>
      </c>
      <c r="L115" s="254"/>
      <c r="M115" s="254"/>
    </row>
    <row r="116" spans="1:13" ht="147.6" customHeight="1" x14ac:dyDescent="0.3">
      <c r="A116" s="266" t="s">
        <v>330</v>
      </c>
      <c r="B116" s="270"/>
      <c r="C116" s="22">
        <v>2</v>
      </c>
      <c r="D116" s="23" t="s">
        <v>132</v>
      </c>
      <c r="E116" s="27"/>
      <c r="F116" s="28"/>
      <c r="G116" s="36">
        <f t="shared" si="30"/>
        <v>0</v>
      </c>
      <c r="H116" s="267"/>
      <c r="I116" s="267"/>
      <c r="J116" s="30"/>
      <c r="K116" s="37">
        <f t="shared" si="31"/>
        <v>0</v>
      </c>
      <c r="L116" s="268"/>
      <c r="M116" s="268"/>
    </row>
    <row r="117" spans="1:13" ht="91.8" customHeight="1" x14ac:dyDescent="0.3">
      <c r="A117" s="252" t="s">
        <v>331</v>
      </c>
      <c r="B117" s="269"/>
      <c r="C117" s="20">
        <v>20</v>
      </c>
      <c r="D117" s="21" t="s">
        <v>136</v>
      </c>
      <c r="E117" s="25"/>
      <c r="F117" s="26"/>
      <c r="G117" s="31">
        <f t="shared" si="30"/>
        <v>0</v>
      </c>
      <c r="H117" s="253"/>
      <c r="I117" s="253"/>
      <c r="J117" s="29"/>
      <c r="K117" s="32">
        <f t="shared" si="31"/>
        <v>0</v>
      </c>
      <c r="L117" s="254"/>
      <c r="M117" s="254"/>
    </row>
    <row r="118" spans="1:13" ht="33" customHeight="1" x14ac:dyDescent="0.3">
      <c r="A118" s="312" t="s">
        <v>67</v>
      </c>
      <c r="B118" s="313"/>
      <c r="C118" s="310" t="s">
        <v>68</v>
      </c>
      <c r="D118" s="311"/>
      <c r="E118" s="73" t="s">
        <v>176</v>
      </c>
      <c r="F118" s="73" t="s">
        <v>177</v>
      </c>
      <c r="G118" s="73" t="s">
        <v>178</v>
      </c>
      <c r="H118" s="312" t="s">
        <v>69</v>
      </c>
      <c r="I118" s="313"/>
      <c r="J118" s="74" t="s">
        <v>179</v>
      </c>
      <c r="K118" s="74" t="s">
        <v>180</v>
      </c>
      <c r="L118" s="314" t="s">
        <v>70</v>
      </c>
      <c r="M118" s="315"/>
    </row>
    <row r="119" spans="1:13" ht="130.19999999999999" customHeight="1" x14ac:dyDescent="0.3">
      <c r="A119" s="266" t="s">
        <v>332</v>
      </c>
      <c r="B119" s="270"/>
      <c r="C119" s="22">
        <v>5</v>
      </c>
      <c r="D119" s="23" t="s">
        <v>132</v>
      </c>
      <c r="E119" s="27"/>
      <c r="F119" s="28"/>
      <c r="G119" s="36">
        <f t="shared" si="30"/>
        <v>0</v>
      </c>
      <c r="H119" s="267"/>
      <c r="I119" s="267"/>
      <c r="J119" s="30"/>
      <c r="K119" s="37">
        <f t="shared" si="31"/>
        <v>0</v>
      </c>
      <c r="L119" s="268"/>
      <c r="M119" s="268"/>
    </row>
    <row r="120" spans="1:13" ht="45.6" customHeight="1" x14ac:dyDescent="0.3">
      <c r="A120" s="252" t="s">
        <v>334</v>
      </c>
      <c r="B120" s="269"/>
      <c r="C120" s="291" t="s">
        <v>80</v>
      </c>
      <c r="D120" s="292"/>
      <c r="E120" s="91" t="s">
        <v>80</v>
      </c>
      <c r="F120" s="89" t="s">
        <v>80</v>
      </c>
      <c r="G120" s="89" t="s">
        <v>80</v>
      </c>
      <c r="H120" s="291" t="s">
        <v>80</v>
      </c>
      <c r="I120" s="292"/>
      <c r="J120" s="57" t="s">
        <v>80</v>
      </c>
      <c r="K120" s="57" t="s">
        <v>80</v>
      </c>
      <c r="L120" s="295" t="s">
        <v>80</v>
      </c>
      <c r="M120" s="296"/>
    </row>
    <row r="121" spans="1:13" ht="45.6" customHeight="1" x14ac:dyDescent="0.3">
      <c r="A121" s="266" t="s">
        <v>335</v>
      </c>
      <c r="B121" s="270"/>
      <c r="C121" s="299" t="s">
        <v>80</v>
      </c>
      <c r="D121" s="300"/>
      <c r="E121" s="59" t="s">
        <v>80</v>
      </c>
      <c r="F121" s="90" t="s">
        <v>80</v>
      </c>
      <c r="G121" s="90" t="s">
        <v>80</v>
      </c>
      <c r="H121" s="299" t="s">
        <v>80</v>
      </c>
      <c r="I121" s="300"/>
      <c r="J121" s="62" t="s">
        <v>80</v>
      </c>
      <c r="K121" s="62" t="s">
        <v>80</v>
      </c>
      <c r="L121" s="303" t="s">
        <v>80</v>
      </c>
      <c r="M121" s="304"/>
    </row>
    <row r="122" spans="1:13" ht="102.6" customHeight="1" x14ac:dyDescent="0.3">
      <c r="A122" s="252" t="s">
        <v>255</v>
      </c>
      <c r="B122" s="269"/>
      <c r="C122" s="20">
        <v>10</v>
      </c>
      <c r="D122" s="21" t="s">
        <v>137</v>
      </c>
      <c r="E122" s="25"/>
      <c r="F122" s="26"/>
      <c r="G122" s="31">
        <f t="shared" si="30"/>
        <v>0</v>
      </c>
      <c r="H122" s="253"/>
      <c r="I122" s="253"/>
      <c r="J122" s="29"/>
      <c r="K122" s="32">
        <f t="shared" si="31"/>
        <v>0</v>
      </c>
      <c r="L122" s="254"/>
      <c r="M122" s="254"/>
    </row>
    <row r="123" spans="1:13" ht="103.2" customHeight="1" x14ac:dyDescent="0.3">
      <c r="A123" s="266" t="s">
        <v>333</v>
      </c>
      <c r="B123" s="270"/>
      <c r="C123" s="22">
        <v>4</v>
      </c>
      <c r="D123" s="23" t="s">
        <v>133</v>
      </c>
      <c r="E123" s="27"/>
      <c r="F123" s="28"/>
      <c r="G123" s="36">
        <f t="shared" si="30"/>
        <v>0</v>
      </c>
      <c r="H123" s="267"/>
      <c r="I123" s="267"/>
      <c r="J123" s="30"/>
      <c r="K123" s="37">
        <f t="shared" si="31"/>
        <v>0</v>
      </c>
      <c r="L123" s="268"/>
      <c r="M123" s="268"/>
    </row>
    <row r="124" spans="1:13" ht="31.2" customHeight="1" x14ac:dyDescent="0.3">
      <c r="A124" s="248" t="s">
        <v>67</v>
      </c>
      <c r="B124" s="248"/>
      <c r="C124" s="249" t="s">
        <v>68</v>
      </c>
      <c r="D124" s="249"/>
      <c r="E124" s="18" t="s">
        <v>176</v>
      </c>
      <c r="F124" s="18" t="s">
        <v>177</v>
      </c>
      <c r="G124" s="18" t="s">
        <v>178</v>
      </c>
      <c r="H124" s="248" t="s">
        <v>69</v>
      </c>
      <c r="I124" s="248"/>
      <c r="J124" s="19" t="s">
        <v>179</v>
      </c>
      <c r="K124" s="19" t="s">
        <v>180</v>
      </c>
      <c r="L124" s="250" t="s">
        <v>70</v>
      </c>
      <c r="M124" s="250"/>
    </row>
    <row r="125" spans="1:13" ht="101.4" customHeight="1" x14ac:dyDescent="0.3">
      <c r="A125" s="252" t="s">
        <v>336</v>
      </c>
      <c r="B125" s="269"/>
      <c r="C125" s="20">
        <v>5</v>
      </c>
      <c r="D125" s="21" t="s">
        <v>137</v>
      </c>
      <c r="E125" s="25"/>
      <c r="F125" s="26"/>
      <c r="G125" s="31">
        <f t="shared" si="30"/>
        <v>0</v>
      </c>
      <c r="H125" s="253"/>
      <c r="I125" s="253"/>
      <c r="J125" s="29"/>
      <c r="K125" s="32">
        <f t="shared" si="31"/>
        <v>0</v>
      </c>
      <c r="L125" s="254"/>
      <c r="M125" s="254"/>
    </row>
    <row r="126" spans="1:13" ht="88.8" customHeight="1" x14ac:dyDescent="0.3">
      <c r="A126" s="266" t="s">
        <v>337</v>
      </c>
      <c r="B126" s="270"/>
      <c r="C126" s="22">
        <v>2</v>
      </c>
      <c r="D126" s="23" t="s">
        <v>133</v>
      </c>
      <c r="E126" s="27"/>
      <c r="F126" s="28"/>
      <c r="G126" s="36">
        <f t="shared" si="30"/>
        <v>0</v>
      </c>
      <c r="H126" s="267"/>
      <c r="I126" s="267"/>
      <c r="J126" s="30"/>
      <c r="K126" s="37">
        <f t="shared" si="31"/>
        <v>0</v>
      </c>
      <c r="L126" s="268"/>
      <c r="M126" s="268"/>
    </row>
    <row r="127" spans="1:13" ht="190.8" customHeight="1" x14ac:dyDescent="0.3">
      <c r="A127" s="252" t="s">
        <v>338</v>
      </c>
      <c r="B127" s="269"/>
      <c r="C127" s="20">
        <v>0.1</v>
      </c>
      <c r="D127" s="21" t="s">
        <v>134</v>
      </c>
      <c r="E127" s="25"/>
      <c r="F127" s="26"/>
      <c r="G127" s="31">
        <f t="shared" si="30"/>
        <v>0</v>
      </c>
      <c r="H127" s="253"/>
      <c r="I127" s="253"/>
      <c r="J127" s="29"/>
      <c r="K127" s="32">
        <f t="shared" si="31"/>
        <v>0</v>
      </c>
      <c r="L127" s="254"/>
      <c r="M127" s="254"/>
    </row>
    <row r="128" spans="1:13" ht="33" customHeight="1" x14ac:dyDescent="0.3">
      <c r="A128" s="271" t="s">
        <v>67</v>
      </c>
      <c r="B128" s="271"/>
      <c r="C128" s="272" t="s">
        <v>68</v>
      </c>
      <c r="D128" s="272"/>
      <c r="E128" s="73" t="s">
        <v>176</v>
      </c>
      <c r="F128" s="73" t="s">
        <v>177</v>
      </c>
      <c r="G128" s="73" t="s">
        <v>178</v>
      </c>
      <c r="H128" s="271" t="s">
        <v>69</v>
      </c>
      <c r="I128" s="271"/>
      <c r="J128" s="74" t="s">
        <v>179</v>
      </c>
      <c r="K128" s="74" t="s">
        <v>180</v>
      </c>
      <c r="L128" s="273" t="s">
        <v>70</v>
      </c>
      <c r="M128" s="273"/>
    </row>
    <row r="129" spans="1:13" ht="278.39999999999998" customHeight="1" x14ac:dyDescent="0.3">
      <c r="A129" s="266" t="s">
        <v>577</v>
      </c>
      <c r="B129" s="270"/>
      <c r="C129" s="22">
        <v>0.2</v>
      </c>
      <c r="D129" s="23" t="s">
        <v>134</v>
      </c>
      <c r="E129" s="27"/>
      <c r="F129" s="28"/>
      <c r="G129" s="36">
        <f t="shared" si="30"/>
        <v>0</v>
      </c>
      <c r="H129" s="267"/>
      <c r="I129" s="267"/>
      <c r="J129" s="30"/>
      <c r="K129" s="37">
        <f t="shared" si="31"/>
        <v>0</v>
      </c>
      <c r="L129" s="268"/>
      <c r="M129" s="268"/>
    </row>
    <row r="130" spans="1:13" ht="87" customHeight="1" x14ac:dyDescent="0.3">
      <c r="A130" s="252" t="s">
        <v>262</v>
      </c>
      <c r="B130" s="269"/>
      <c r="C130" s="20">
        <v>5</v>
      </c>
      <c r="D130" s="21" t="s">
        <v>119</v>
      </c>
      <c r="E130" s="25"/>
      <c r="F130" s="26"/>
      <c r="G130" s="31">
        <f t="shared" si="30"/>
        <v>0</v>
      </c>
      <c r="H130" s="253"/>
      <c r="I130" s="253"/>
      <c r="J130" s="29"/>
      <c r="K130" s="32">
        <f t="shared" si="31"/>
        <v>0</v>
      </c>
      <c r="L130" s="254"/>
      <c r="M130" s="254"/>
    </row>
    <row r="131" spans="1:13" x14ac:dyDescent="0.3">
      <c r="A131" s="262" t="s">
        <v>75</v>
      </c>
      <c r="B131" s="262"/>
      <c r="C131" s="262"/>
      <c r="D131" s="262"/>
      <c r="E131" s="263" t="s">
        <v>76</v>
      </c>
      <c r="F131" s="263"/>
      <c r="G131" s="34">
        <f>SUM(G115:G130)</f>
        <v>0</v>
      </c>
      <c r="H131" s="35"/>
      <c r="I131" s="263" t="s">
        <v>77</v>
      </c>
      <c r="J131" s="263"/>
      <c r="K131" s="34">
        <f>SUM(K115:K130)</f>
        <v>0</v>
      </c>
      <c r="L131" s="35"/>
      <c r="M131" s="33"/>
    </row>
    <row r="133" spans="1:13" ht="18" customHeight="1" x14ac:dyDescent="0.3">
      <c r="A133" s="309" t="s">
        <v>548</v>
      </c>
      <c r="B133" s="309"/>
      <c r="C133" s="309"/>
      <c r="D133" s="309"/>
      <c r="E133" s="309"/>
      <c r="F133" s="309"/>
      <c r="G133" s="309"/>
      <c r="H133" s="309"/>
      <c r="I133" s="309"/>
      <c r="J133" s="309"/>
      <c r="K133" s="309"/>
      <c r="L133" s="309"/>
      <c r="M133" s="309"/>
    </row>
    <row r="134" spans="1:13" ht="31.2" customHeight="1" x14ac:dyDescent="0.3">
      <c r="A134" s="248" t="s">
        <v>67</v>
      </c>
      <c r="B134" s="248"/>
      <c r="C134" s="249" t="s">
        <v>68</v>
      </c>
      <c r="D134" s="249"/>
      <c r="E134" s="18" t="s">
        <v>176</v>
      </c>
      <c r="F134" s="18" t="s">
        <v>177</v>
      </c>
      <c r="G134" s="18" t="s">
        <v>178</v>
      </c>
      <c r="H134" s="248" t="s">
        <v>69</v>
      </c>
      <c r="I134" s="248"/>
      <c r="J134" s="19" t="s">
        <v>179</v>
      </c>
      <c r="K134" s="19" t="s">
        <v>180</v>
      </c>
      <c r="L134" s="250" t="s">
        <v>70</v>
      </c>
      <c r="M134" s="250"/>
    </row>
    <row r="135" spans="1:13" ht="86.4" x14ac:dyDescent="0.3">
      <c r="A135" s="252" t="s">
        <v>145</v>
      </c>
      <c r="B135" s="269"/>
      <c r="C135" s="53">
        <f>1/24</f>
        <v>4.1666666666666664E-2</v>
      </c>
      <c r="D135" s="21" t="s">
        <v>170</v>
      </c>
      <c r="E135" s="25"/>
      <c r="F135" s="26"/>
      <c r="G135" s="31">
        <f t="shared" ref="G135:G157" si="32">(C135*$G$14)*E135</f>
        <v>0</v>
      </c>
      <c r="H135" s="253"/>
      <c r="I135" s="253"/>
      <c r="J135" s="29"/>
      <c r="K135" s="32">
        <f t="shared" ref="K135:K157" si="33">(C135*$G$14)*J135</f>
        <v>0</v>
      </c>
      <c r="L135" s="254"/>
      <c r="M135" s="254"/>
    </row>
    <row r="136" spans="1:13" ht="86.4" x14ac:dyDescent="0.3">
      <c r="A136" s="266" t="s">
        <v>146</v>
      </c>
      <c r="B136" s="270"/>
      <c r="C136" s="54">
        <f>1/24</f>
        <v>4.1666666666666664E-2</v>
      </c>
      <c r="D136" s="23" t="s">
        <v>170</v>
      </c>
      <c r="E136" s="27"/>
      <c r="F136" s="28"/>
      <c r="G136" s="36">
        <f t="shared" si="32"/>
        <v>0</v>
      </c>
      <c r="H136" s="267"/>
      <c r="I136" s="267"/>
      <c r="J136" s="30"/>
      <c r="K136" s="37">
        <f t="shared" si="33"/>
        <v>0</v>
      </c>
      <c r="L136" s="268"/>
      <c r="M136" s="268"/>
    </row>
    <row r="137" spans="1:13" ht="86.4" x14ac:dyDescent="0.3">
      <c r="A137" s="252" t="s">
        <v>147</v>
      </c>
      <c r="B137" s="269"/>
      <c r="C137" s="53">
        <f>1/24</f>
        <v>4.1666666666666664E-2</v>
      </c>
      <c r="D137" s="21" t="s">
        <v>170</v>
      </c>
      <c r="E137" s="25"/>
      <c r="F137" s="26"/>
      <c r="G137" s="31">
        <f t="shared" si="32"/>
        <v>0</v>
      </c>
      <c r="H137" s="253"/>
      <c r="I137" s="253"/>
      <c r="J137" s="29"/>
      <c r="K137" s="32">
        <f t="shared" si="33"/>
        <v>0</v>
      </c>
      <c r="L137" s="254"/>
      <c r="M137" s="254"/>
    </row>
    <row r="138" spans="1:13" ht="86.4" x14ac:dyDescent="0.3">
      <c r="A138" s="266" t="s">
        <v>148</v>
      </c>
      <c r="B138" s="270"/>
      <c r="C138" s="54">
        <f>1/24</f>
        <v>4.1666666666666664E-2</v>
      </c>
      <c r="D138" s="23" t="s">
        <v>170</v>
      </c>
      <c r="E138" s="27"/>
      <c r="F138" s="28"/>
      <c r="G138" s="36">
        <f t="shared" si="32"/>
        <v>0</v>
      </c>
      <c r="H138" s="267"/>
      <c r="I138" s="267"/>
      <c r="J138" s="30"/>
      <c r="K138" s="37">
        <f t="shared" si="33"/>
        <v>0</v>
      </c>
      <c r="L138" s="268"/>
      <c r="M138" s="268"/>
    </row>
    <row r="139" spans="1:13" ht="86.4" x14ac:dyDescent="0.3">
      <c r="A139" s="252" t="s">
        <v>149</v>
      </c>
      <c r="B139" s="269"/>
      <c r="C139" s="53">
        <f>1/24</f>
        <v>4.1666666666666664E-2</v>
      </c>
      <c r="D139" s="21" t="s">
        <v>170</v>
      </c>
      <c r="E139" s="25"/>
      <c r="F139" s="26"/>
      <c r="G139" s="31">
        <f t="shared" si="32"/>
        <v>0</v>
      </c>
      <c r="H139" s="253"/>
      <c r="I139" s="253"/>
      <c r="J139" s="29"/>
      <c r="K139" s="32">
        <f t="shared" si="33"/>
        <v>0</v>
      </c>
      <c r="L139" s="254"/>
      <c r="M139" s="254"/>
    </row>
    <row r="140" spans="1:13" ht="33" customHeight="1" x14ac:dyDescent="0.3">
      <c r="A140" s="271" t="s">
        <v>67</v>
      </c>
      <c r="B140" s="271"/>
      <c r="C140" s="272" t="s">
        <v>68</v>
      </c>
      <c r="D140" s="272"/>
      <c r="E140" s="73" t="s">
        <v>176</v>
      </c>
      <c r="F140" s="73" t="s">
        <v>177</v>
      </c>
      <c r="G140" s="73" t="s">
        <v>178</v>
      </c>
      <c r="H140" s="271" t="s">
        <v>69</v>
      </c>
      <c r="I140" s="271"/>
      <c r="J140" s="74" t="s">
        <v>179</v>
      </c>
      <c r="K140" s="74" t="s">
        <v>180</v>
      </c>
      <c r="L140" s="273" t="s">
        <v>70</v>
      </c>
      <c r="M140" s="273"/>
    </row>
    <row r="141" spans="1:13" ht="88.2" customHeight="1" x14ac:dyDescent="0.3">
      <c r="A141" s="266" t="s">
        <v>344</v>
      </c>
      <c r="B141" s="270"/>
      <c r="C141" s="54">
        <f>1/25</f>
        <v>0.04</v>
      </c>
      <c r="D141" s="23" t="s">
        <v>170</v>
      </c>
      <c r="E141" s="27"/>
      <c r="F141" s="28"/>
      <c r="G141" s="36">
        <f t="shared" si="32"/>
        <v>0</v>
      </c>
      <c r="H141" s="267"/>
      <c r="I141" s="267"/>
      <c r="J141" s="30"/>
      <c r="K141" s="37">
        <f t="shared" si="33"/>
        <v>0</v>
      </c>
      <c r="L141" s="268"/>
      <c r="M141" s="268"/>
    </row>
    <row r="142" spans="1:13" ht="88.2" customHeight="1" x14ac:dyDescent="0.3">
      <c r="A142" s="252" t="s">
        <v>345</v>
      </c>
      <c r="B142" s="269"/>
      <c r="C142" s="53">
        <f>1/25</f>
        <v>0.04</v>
      </c>
      <c r="D142" s="21" t="s">
        <v>170</v>
      </c>
      <c r="E142" s="25"/>
      <c r="F142" s="26"/>
      <c r="G142" s="31">
        <f t="shared" si="32"/>
        <v>0</v>
      </c>
      <c r="H142" s="253"/>
      <c r="I142" s="253"/>
      <c r="J142" s="29"/>
      <c r="K142" s="32">
        <f t="shared" si="33"/>
        <v>0</v>
      </c>
      <c r="L142" s="254"/>
      <c r="M142" s="254"/>
    </row>
    <row r="143" spans="1:13" ht="88.2" customHeight="1" x14ac:dyDescent="0.3">
      <c r="A143" s="266" t="s">
        <v>346</v>
      </c>
      <c r="B143" s="270"/>
      <c r="C143" s="54">
        <f>1/25</f>
        <v>0.04</v>
      </c>
      <c r="D143" s="23" t="s">
        <v>170</v>
      </c>
      <c r="E143" s="27"/>
      <c r="F143" s="28"/>
      <c r="G143" s="36">
        <f t="shared" si="32"/>
        <v>0</v>
      </c>
      <c r="H143" s="267"/>
      <c r="I143" s="267"/>
      <c r="J143" s="30"/>
      <c r="K143" s="37">
        <f t="shared" si="33"/>
        <v>0</v>
      </c>
      <c r="L143" s="268"/>
      <c r="M143" s="268"/>
    </row>
    <row r="144" spans="1:13" ht="88.2" customHeight="1" x14ac:dyDescent="0.3">
      <c r="A144" s="252" t="s">
        <v>347</v>
      </c>
      <c r="B144" s="269"/>
      <c r="C144" s="53">
        <f>1/24</f>
        <v>4.1666666666666664E-2</v>
      </c>
      <c r="D144" s="21" t="s">
        <v>170</v>
      </c>
      <c r="E144" s="25"/>
      <c r="F144" s="26"/>
      <c r="G144" s="31">
        <f t="shared" si="32"/>
        <v>0</v>
      </c>
      <c r="H144" s="253"/>
      <c r="I144" s="253"/>
      <c r="J144" s="29"/>
      <c r="K144" s="32">
        <f t="shared" si="33"/>
        <v>0</v>
      </c>
      <c r="L144" s="254"/>
      <c r="M144" s="254"/>
    </row>
    <row r="145" spans="1:13" ht="89.4" customHeight="1" x14ac:dyDescent="0.3">
      <c r="A145" s="266" t="s">
        <v>348</v>
      </c>
      <c r="B145" s="270"/>
      <c r="C145" s="54">
        <f>1/25</f>
        <v>0.04</v>
      </c>
      <c r="D145" s="23" t="s">
        <v>170</v>
      </c>
      <c r="E145" s="27"/>
      <c r="F145" s="28"/>
      <c r="G145" s="36">
        <f t="shared" si="32"/>
        <v>0</v>
      </c>
      <c r="H145" s="267"/>
      <c r="I145" s="267"/>
      <c r="J145" s="30"/>
      <c r="K145" s="37">
        <f t="shared" si="33"/>
        <v>0</v>
      </c>
      <c r="L145" s="268"/>
      <c r="M145" s="268"/>
    </row>
    <row r="146" spans="1:13" ht="31.2" customHeight="1" x14ac:dyDescent="0.3">
      <c r="A146" s="248" t="s">
        <v>67</v>
      </c>
      <c r="B146" s="248"/>
      <c r="C146" s="249" t="s">
        <v>68</v>
      </c>
      <c r="D146" s="249"/>
      <c r="E146" s="18" t="s">
        <v>176</v>
      </c>
      <c r="F146" s="18" t="s">
        <v>177</v>
      </c>
      <c r="G146" s="18" t="s">
        <v>178</v>
      </c>
      <c r="H146" s="248" t="s">
        <v>69</v>
      </c>
      <c r="I146" s="248"/>
      <c r="J146" s="19" t="s">
        <v>179</v>
      </c>
      <c r="K146" s="19" t="s">
        <v>180</v>
      </c>
      <c r="L146" s="250" t="s">
        <v>70</v>
      </c>
      <c r="M146" s="250"/>
    </row>
    <row r="147" spans="1:13" ht="114.6" customHeight="1" x14ac:dyDescent="0.3">
      <c r="A147" s="252" t="s">
        <v>349</v>
      </c>
      <c r="B147" s="269"/>
      <c r="C147" s="53">
        <f>1/24</f>
        <v>4.1666666666666664E-2</v>
      </c>
      <c r="D147" s="21" t="s">
        <v>170</v>
      </c>
      <c r="E147" s="25"/>
      <c r="F147" s="26"/>
      <c r="G147" s="31">
        <f t="shared" si="32"/>
        <v>0</v>
      </c>
      <c r="H147" s="253"/>
      <c r="I147" s="253"/>
      <c r="J147" s="29"/>
      <c r="K147" s="32">
        <f t="shared" si="33"/>
        <v>0</v>
      </c>
      <c r="L147" s="254"/>
      <c r="M147" s="254"/>
    </row>
    <row r="148" spans="1:13" ht="86.4" x14ac:dyDescent="0.3">
      <c r="A148" s="266" t="s">
        <v>350</v>
      </c>
      <c r="B148" s="270"/>
      <c r="C148" s="54">
        <f>1/28</f>
        <v>3.5714285714285712E-2</v>
      </c>
      <c r="D148" s="23" t="s">
        <v>170</v>
      </c>
      <c r="E148" s="27"/>
      <c r="F148" s="28"/>
      <c r="G148" s="36">
        <f t="shared" si="32"/>
        <v>0</v>
      </c>
      <c r="H148" s="267"/>
      <c r="I148" s="267"/>
      <c r="J148" s="30"/>
      <c r="K148" s="37">
        <f t="shared" si="33"/>
        <v>0</v>
      </c>
      <c r="L148" s="268"/>
      <c r="M148" s="268"/>
    </row>
    <row r="149" spans="1:13" ht="86.4" x14ac:dyDescent="0.3">
      <c r="A149" s="252" t="s">
        <v>351</v>
      </c>
      <c r="B149" s="269"/>
      <c r="C149" s="53">
        <f>1/28</f>
        <v>3.5714285714285712E-2</v>
      </c>
      <c r="D149" s="21" t="s">
        <v>170</v>
      </c>
      <c r="E149" s="25"/>
      <c r="F149" s="26"/>
      <c r="G149" s="31">
        <f t="shared" si="32"/>
        <v>0</v>
      </c>
      <c r="H149" s="253"/>
      <c r="I149" s="253"/>
      <c r="J149" s="29"/>
      <c r="K149" s="32">
        <f t="shared" si="33"/>
        <v>0</v>
      </c>
      <c r="L149" s="254"/>
      <c r="M149" s="254"/>
    </row>
    <row r="150" spans="1:13" ht="86.4" x14ac:dyDescent="0.3">
      <c r="A150" s="266" t="s">
        <v>352</v>
      </c>
      <c r="B150" s="270"/>
      <c r="C150" s="54">
        <f>1/28</f>
        <v>3.5714285714285712E-2</v>
      </c>
      <c r="D150" s="23" t="s">
        <v>170</v>
      </c>
      <c r="E150" s="27"/>
      <c r="F150" s="28"/>
      <c r="G150" s="36">
        <f t="shared" si="32"/>
        <v>0</v>
      </c>
      <c r="H150" s="267"/>
      <c r="I150" s="267"/>
      <c r="J150" s="30"/>
      <c r="K150" s="37">
        <f t="shared" si="33"/>
        <v>0</v>
      </c>
      <c r="L150" s="268"/>
      <c r="M150" s="268"/>
    </row>
    <row r="151" spans="1:13" ht="74.400000000000006" customHeight="1" x14ac:dyDescent="0.3">
      <c r="A151" s="252" t="s">
        <v>353</v>
      </c>
      <c r="B151" s="269"/>
      <c r="C151" s="53">
        <f>1/28</f>
        <v>3.5714285714285712E-2</v>
      </c>
      <c r="D151" s="21" t="s">
        <v>170</v>
      </c>
      <c r="E151" s="25"/>
      <c r="F151" s="26"/>
      <c r="G151" s="31">
        <f t="shared" si="32"/>
        <v>0</v>
      </c>
      <c r="H151" s="253"/>
      <c r="I151" s="253"/>
      <c r="J151" s="29"/>
      <c r="K151" s="32">
        <f t="shared" si="33"/>
        <v>0</v>
      </c>
      <c r="L151" s="254"/>
      <c r="M151" s="254"/>
    </row>
    <row r="152" spans="1:13" ht="33" customHeight="1" x14ac:dyDescent="0.3">
      <c r="A152" s="271" t="s">
        <v>67</v>
      </c>
      <c r="B152" s="271"/>
      <c r="C152" s="272" t="s">
        <v>68</v>
      </c>
      <c r="D152" s="272"/>
      <c r="E152" s="73" t="s">
        <v>176</v>
      </c>
      <c r="F152" s="73" t="s">
        <v>177</v>
      </c>
      <c r="G152" s="73" t="s">
        <v>178</v>
      </c>
      <c r="H152" s="271" t="s">
        <v>69</v>
      </c>
      <c r="I152" s="271"/>
      <c r="J152" s="74" t="s">
        <v>179</v>
      </c>
      <c r="K152" s="74" t="s">
        <v>180</v>
      </c>
      <c r="L152" s="273" t="s">
        <v>70</v>
      </c>
      <c r="M152" s="273"/>
    </row>
    <row r="153" spans="1:13" ht="86.4" x14ac:dyDescent="0.3">
      <c r="A153" s="266" t="s">
        <v>354</v>
      </c>
      <c r="B153" s="270"/>
      <c r="C153" s="54">
        <f>1/28</f>
        <v>3.5714285714285712E-2</v>
      </c>
      <c r="D153" s="23" t="s">
        <v>172</v>
      </c>
      <c r="E153" s="27"/>
      <c r="F153" s="28"/>
      <c r="G153" s="36">
        <f t="shared" si="32"/>
        <v>0</v>
      </c>
      <c r="H153" s="267"/>
      <c r="I153" s="267"/>
      <c r="J153" s="30"/>
      <c r="K153" s="37">
        <f t="shared" si="33"/>
        <v>0</v>
      </c>
      <c r="L153" s="268"/>
      <c r="M153" s="268"/>
    </row>
    <row r="154" spans="1:13" ht="75" customHeight="1" x14ac:dyDescent="0.3">
      <c r="A154" s="252" t="s">
        <v>284</v>
      </c>
      <c r="B154" s="269"/>
      <c r="C154" s="53">
        <f>1/32</f>
        <v>3.125E-2</v>
      </c>
      <c r="D154" s="21" t="s">
        <v>170</v>
      </c>
      <c r="E154" s="25"/>
      <c r="F154" s="26"/>
      <c r="G154" s="31">
        <f t="shared" si="32"/>
        <v>0</v>
      </c>
      <c r="H154" s="253"/>
      <c r="I154" s="253"/>
      <c r="J154" s="29"/>
      <c r="K154" s="32">
        <f t="shared" si="33"/>
        <v>0</v>
      </c>
      <c r="L154" s="254"/>
      <c r="M154" s="254"/>
    </row>
    <row r="155" spans="1:13" ht="75" customHeight="1" x14ac:dyDescent="0.3">
      <c r="A155" s="266" t="s">
        <v>355</v>
      </c>
      <c r="B155" s="270"/>
      <c r="C155" s="54">
        <f>1/32</f>
        <v>3.125E-2</v>
      </c>
      <c r="D155" s="23" t="s">
        <v>170</v>
      </c>
      <c r="E155" s="27"/>
      <c r="F155" s="28"/>
      <c r="G155" s="36">
        <f t="shared" si="32"/>
        <v>0</v>
      </c>
      <c r="H155" s="267"/>
      <c r="I155" s="267"/>
      <c r="J155" s="30"/>
      <c r="K155" s="37">
        <f t="shared" si="33"/>
        <v>0</v>
      </c>
      <c r="L155" s="268"/>
      <c r="M155" s="268"/>
    </row>
    <row r="156" spans="1:13" ht="101.4" customHeight="1" x14ac:dyDescent="0.3">
      <c r="A156" s="252" t="s">
        <v>579</v>
      </c>
      <c r="B156" s="269"/>
      <c r="C156" s="53">
        <f>1/32</f>
        <v>3.125E-2</v>
      </c>
      <c r="D156" s="21" t="s">
        <v>172</v>
      </c>
      <c r="E156" s="25"/>
      <c r="F156" s="26"/>
      <c r="G156" s="31">
        <f t="shared" si="32"/>
        <v>0</v>
      </c>
      <c r="H156" s="253"/>
      <c r="I156" s="253"/>
      <c r="J156" s="29"/>
      <c r="K156" s="32">
        <f t="shared" si="33"/>
        <v>0</v>
      </c>
      <c r="L156" s="254"/>
      <c r="M156" s="254"/>
    </row>
    <row r="157" spans="1:13" ht="88.2" customHeight="1" x14ac:dyDescent="0.3">
      <c r="A157" s="266" t="s">
        <v>578</v>
      </c>
      <c r="B157" s="270"/>
      <c r="C157" s="54">
        <f>1/32</f>
        <v>3.125E-2</v>
      </c>
      <c r="D157" s="23" t="s">
        <v>172</v>
      </c>
      <c r="E157" s="27"/>
      <c r="F157" s="28"/>
      <c r="G157" s="36">
        <f t="shared" si="32"/>
        <v>0</v>
      </c>
      <c r="H157" s="267"/>
      <c r="I157" s="267"/>
      <c r="J157" s="30"/>
      <c r="K157" s="37">
        <f t="shared" si="33"/>
        <v>0</v>
      </c>
      <c r="L157" s="268"/>
      <c r="M157" s="268"/>
    </row>
    <row r="158" spans="1:13" x14ac:dyDescent="0.3">
      <c r="A158" s="305" t="s">
        <v>75</v>
      </c>
      <c r="B158" s="305"/>
      <c r="C158" s="305"/>
      <c r="D158" s="305"/>
      <c r="E158" s="306" t="s">
        <v>76</v>
      </c>
      <c r="F158" s="306"/>
      <c r="G158" s="47">
        <f>SUM(G135:G157)</f>
        <v>0</v>
      </c>
      <c r="H158" s="48"/>
      <c r="I158" s="306" t="s">
        <v>77</v>
      </c>
      <c r="J158" s="306"/>
      <c r="K158" s="47">
        <f>SUM(K135:K157)</f>
        <v>0</v>
      </c>
      <c r="L158" s="48"/>
      <c r="M158" s="49"/>
    </row>
    <row r="159" spans="1:13" ht="6.6" customHeight="1" x14ac:dyDescent="0.3"/>
    <row r="160" spans="1:13" ht="19.2" customHeight="1" x14ac:dyDescent="0.3">
      <c r="A160" s="247" t="s">
        <v>549</v>
      </c>
      <c r="B160" s="247"/>
      <c r="C160" s="247"/>
      <c r="D160" s="247"/>
      <c r="E160" s="247"/>
      <c r="F160" s="247"/>
      <c r="G160" s="247"/>
      <c r="H160" s="247"/>
      <c r="I160" s="247"/>
      <c r="J160" s="247"/>
      <c r="K160" s="247"/>
      <c r="L160" s="247"/>
      <c r="M160" s="247"/>
    </row>
    <row r="161" spans="1:13" ht="31.2" customHeight="1" x14ac:dyDescent="0.3">
      <c r="A161" s="248" t="s">
        <v>67</v>
      </c>
      <c r="B161" s="248"/>
      <c r="C161" s="249" t="s">
        <v>68</v>
      </c>
      <c r="D161" s="249"/>
      <c r="E161" s="18" t="s">
        <v>176</v>
      </c>
      <c r="F161" s="18" t="s">
        <v>177</v>
      </c>
      <c r="G161" s="18" t="s">
        <v>178</v>
      </c>
      <c r="H161" s="248" t="s">
        <v>69</v>
      </c>
      <c r="I161" s="248"/>
      <c r="J161" s="19" t="s">
        <v>179</v>
      </c>
      <c r="K161" s="19" t="s">
        <v>180</v>
      </c>
      <c r="L161" s="250" t="s">
        <v>70</v>
      </c>
      <c r="M161" s="250"/>
    </row>
    <row r="162" spans="1:13" ht="51.6" customHeight="1" x14ac:dyDescent="0.3">
      <c r="A162" s="252" t="s">
        <v>150</v>
      </c>
      <c r="B162" s="269"/>
      <c r="C162" s="291" t="s">
        <v>80</v>
      </c>
      <c r="D162" s="292"/>
      <c r="E162" s="55" t="s">
        <v>80</v>
      </c>
      <c r="F162" s="56" t="s">
        <v>80</v>
      </c>
      <c r="G162" s="39" t="s">
        <v>80</v>
      </c>
      <c r="H162" s="293" t="s">
        <v>80</v>
      </c>
      <c r="I162" s="294"/>
      <c r="J162" s="57" t="s">
        <v>80</v>
      </c>
      <c r="K162" s="41" t="s">
        <v>80</v>
      </c>
      <c r="L162" s="295" t="s">
        <v>80</v>
      </c>
      <c r="M162" s="296"/>
    </row>
    <row r="163" spans="1:13" ht="47.4" customHeight="1" x14ac:dyDescent="0.3">
      <c r="A163" s="297" t="s">
        <v>151</v>
      </c>
      <c r="B163" s="298"/>
      <c r="C163" s="20">
        <v>0.5</v>
      </c>
      <c r="D163" s="21" t="s">
        <v>174</v>
      </c>
      <c r="E163" s="25"/>
      <c r="F163" s="26"/>
      <c r="G163" s="31">
        <f t="shared" ref="G163:G202" si="34">C163*E163</f>
        <v>0</v>
      </c>
      <c r="H163" s="253"/>
      <c r="I163" s="253"/>
      <c r="J163" s="29"/>
      <c r="K163" s="32">
        <f t="shared" ref="K163:K202" si="35">C163*J163</f>
        <v>0</v>
      </c>
      <c r="L163" s="254"/>
      <c r="M163" s="254"/>
    </row>
    <row r="164" spans="1:13" ht="47.4" customHeight="1" x14ac:dyDescent="0.3">
      <c r="A164" s="297" t="s">
        <v>152</v>
      </c>
      <c r="B164" s="298"/>
      <c r="C164" s="20">
        <v>0.125</v>
      </c>
      <c r="D164" s="21" t="s">
        <v>174</v>
      </c>
      <c r="E164" s="25"/>
      <c r="F164" s="26"/>
      <c r="G164" s="31">
        <f t="shared" si="34"/>
        <v>0</v>
      </c>
      <c r="H164" s="253"/>
      <c r="I164" s="253"/>
      <c r="J164" s="29"/>
      <c r="K164" s="32">
        <f t="shared" si="35"/>
        <v>0</v>
      </c>
      <c r="L164" s="254"/>
      <c r="M164" s="254"/>
    </row>
    <row r="165" spans="1:13" ht="79.2" customHeight="1" x14ac:dyDescent="0.3">
      <c r="A165" s="266" t="s">
        <v>580</v>
      </c>
      <c r="B165" s="270"/>
      <c r="C165" s="22">
        <v>0.5</v>
      </c>
      <c r="D165" s="23" t="s">
        <v>581</v>
      </c>
      <c r="E165" s="27"/>
      <c r="F165" s="28"/>
      <c r="G165" s="36">
        <f t="shared" si="34"/>
        <v>0</v>
      </c>
      <c r="H165" s="267"/>
      <c r="I165" s="267"/>
      <c r="J165" s="30"/>
      <c r="K165" s="37">
        <f t="shared" si="35"/>
        <v>0</v>
      </c>
      <c r="L165" s="268"/>
      <c r="M165" s="268"/>
    </row>
    <row r="166" spans="1:13" ht="80.400000000000006" customHeight="1" x14ac:dyDescent="0.3">
      <c r="A166" s="252" t="s">
        <v>582</v>
      </c>
      <c r="B166" s="269"/>
      <c r="C166" s="20">
        <v>0.2</v>
      </c>
      <c r="D166" s="21" t="s">
        <v>583</v>
      </c>
      <c r="E166" s="25"/>
      <c r="F166" s="26"/>
      <c r="G166" s="31">
        <f t="shared" si="34"/>
        <v>0</v>
      </c>
      <c r="H166" s="253"/>
      <c r="I166" s="253"/>
      <c r="J166" s="29"/>
      <c r="K166" s="32">
        <f t="shared" si="35"/>
        <v>0</v>
      </c>
      <c r="L166" s="254"/>
      <c r="M166" s="254"/>
    </row>
    <row r="167" spans="1:13" ht="52.2" customHeight="1" x14ac:dyDescent="0.3">
      <c r="A167" s="266" t="s">
        <v>154</v>
      </c>
      <c r="B167" s="270"/>
      <c r="C167" s="22">
        <v>0.2</v>
      </c>
      <c r="D167" s="23" t="s">
        <v>174</v>
      </c>
      <c r="E167" s="27"/>
      <c r="F167" s="28"/>
      <c r="G167" s="36">
        <f t="shared" si="34"/>
        <v>0</v>
      </c>
      <c r="H167" s="267"/>
      <c r="I167" s="267"/>
      <c r="J167" s="30"/>
      <c r="K167" s="37">
        <f t="shared" si="35"/>
        <v>0</v>
      </c>
      <c r="L167" s="268"/>
      <c r="M167" s="268"/>
    </row>
    <row r="168" spans="1:13" ht="31.2" customHeight="1" x14ac:dyDescent="0.3">
      <c r="A168" s="248" t="s">
        <v>67</v>
      </c>
      <c r="B168" s="248"/>
      <c r="C168" s="249" t="s">
        <v>68</v>
      </c>
      <c r="D168" s="249"/>
      <c r="E168" s="18" t="s">
        <v>176</v>
      </c>
      <c r="F168" s="18" t="s">
        <v>177</v>
      </c>
      <c r="G168" s="18" t="s">
        <v>178</v>
      </c>
      <c r="H168" s="248" t="s">
        <v>69</v>
      </c>
      <c r="I168" s="248"/>
      <c r="J168" s="19" t="s">
        <v>179</v>
      </c>
      <c r="K168" s="19" t="s">
        <v>180</v>
      </c>
      <c r="L168" s="250" t="s">
        <v>70</v>
      </c>
      <c r="M168" s="250"/>
    </row>
    <row r="169" spans="1:13" ht="48.6" customHeight="1" x14ac:dyDescent="0.3">
      <c r="A169" s="252" t="s">
        <v>356</v>
      </c>
      <c r="B169" s="269"/>
      <c r="C169" s="291" t="s">
        <v>80</v>
      </c>
      <c r="D169" s="292"/>
      <c r="E169" s="55" t="s">
        <v>80</v>
      </c>
      <c r="F169" s="56" t="s">
        <v>80</v>
      </c>
      <c r="G169" s="58" t="s">
        <v>80</v>
      </c>
      <c r="H169" s="293" t="s">
        <v>80</v>
      </c>
      <c r="I169" s="294"/>
      <c r="J169" s="57" t="s">
        <v>80</v>
      </c>
      <c r="K169" s="41" t="s">
        <v>80</v>
      </c>
      <c r="L169" s="295" t="s">
        <v>80</v>
      </c>
      <c r="M169" s="296"/>
    </row>
    <row r="170" spans="1:13" ht="86.4" x14ac:dyDescent="0.3">
      <c r="A170" s="252" t="s">
        <v>151</v>
      </c>
      <c r="B170" s="269"/>
      <c r="C170" s="53">
        <f>1/48</f>
        <v>2.0833333333333332E-2</v>
      </c>
      <c r="D170" s="21" t="s">
        <v>170</v>
      </c>
      <c r="E170" s="25"/>
      <c r="F170" s="26"/>
      <c r="G170" s="31">
        <f>(C170*$G$14)*E170</f>
        <v>0</v>
      </c>
      <c r="H170" s="253"/>
      <c r="I170" s="253"/>
      <c r="J170" s="29"/>
      <c r="K170" s="32">
        <f>(C170*$G$14)*J170</f>
        <v>0</v>
      </c>
      <c r="L170" s="254"/>
      <c r="M170" s="254"/>
    </row>
    <row r="171" spans="1:13" ht="86.4" x14ac:dyDescent="0.3">
      <c r="A171" s="252" t="s">
        <v>152</v>
      </c>
      <c r="B171" s="269"/>
      <c r="C171" s="53">
        <f>(1/48)/4</f>
        <v>5.208333333333333E-3</v>
      </c>
      <c r="D171" s="21" t="s">
        <v>170</v>
      </c>
      <c r="E171" s="25"/>
      <c r="F171" s="26"/>
      <c r="G171" s="31">
        <f>(C171*$G$14)*E171</f>
        <v>0</v>
      </c>
      <c r="H171" s="253"/>
      <c r="I171" s="253"/>
      <c r="J171" s="29"/>
      <c r="K171" s="32">
        <f>(C171*$G$14)*J171</f>
        <v>0</v>
      </c>
      <c r="L171" s="254"/>
      <c r="M171" s="254"/>
    </row>
    <row r="172" spans="1:13" ht="19.2" customHeight="1" x14ac:dyDescent="0.3">
      <c r="A172" s="266" t="s">
        <v>155</v>
      </c>
      <c r="B172" s="270"/>
      <c r="C172" s="299" t="s">
        <v>80</v>
      </c>
      <c r="D172" s="300"/>
      <c r="E172" s="59" t="s">
        <v>80</v>
      </c>
      <c r="F172" s="60" t="s">
        <v>80</v>
      </c>
      <c r="G172" s="61" t="s">
        <v>80</v>
      </c>
      <c r="H172" s="301" t="s">
        <v>80</v>
      </c>
      <c r="I172" s="302"/>
      <c r="J172" s="62" t="s">
        <v>80</v>
      </c>
      <c r="K172" s="63" t="s">
        <v>80</v>
      </c>
      <c r="L172" s="303" t="s">
        <v>80</v>
      </c>
      <c r="M172" s="304"/>
    </row>
    <row r="173" spans="1:13" ht="86.4" x14ac:dyDescent="0.3">
      <c r="A173" s="266" t="s">
        <v>151</v>
      </c>
      <c r="B173" s="270"/>
      <c r="C173" s="54">
        <f>1/48</f>
        <v>2.0833333333333332E-2</v>
      </c>
      <c r="D173" s="23" t="s">
        <v>170</v>
      </c>
      <c r="E173" s="27"/>
      <c r="F173" s="28"/>
      <c r="G173" s="36">
        <f>(C173*$G$14)*E173</f>
        <v>0</v>
      </c>
      <c r="H173" s="267"/>
      <c r="I173" s="267"/>
      <c r="J173" s="30"/>
      <c r="K173" s="37">
        <f>(C173*$G$14)*J173</f>
        <v>0</v>
      </c>
      <c r="L173" s="268"/>
      <c r="M173" s="268"/>
    </row>
    <row r="174" spans="1:13" ht="86.4" x14ac:dyDescent="0.3">
      <c r="A174" s="266" t="s">
        <v>152</v>
      </c>
      <c r="B174" s="270"/>
      <c r="C174" s="54">
        <f>(1/48)/4</f>
        <v>5.208333333333333E-3</v>
      </c>
      <c r="D174" s="23" t="s">
        <v>170</v>
      </c>
      <c r="E174" s="27"/>
      <c r="F174" s="28"/>
      <c r="G174" s="36">
        <f>(C174*$G$14)*E174</f>
        <v>0</v>
      </c>
      <c r="H174" s="267"/>
      <c r="I174" s="267"/>
      <c r="J174" s="30"/>
      <c r="K174" s="37">
        <f>(C174*$G$14)*J174</f>
        <v>0</v>
      </c>
      <c r="L174" s="268"/>
      <c r="M174" s="268"/>
    </row>
    <row r="175" spans="1:13" ht="31.2" customHeight="1" x14ac:dyDescent="0.3">
      <c r="A175" s="248" t="s">
        <v>67</v>
      </c>
      <c r="B175" s="248"/>
      <c r="C175" s="249" t="s">
        <v>68</v>
      </c>
      <c r="D175" s="249"/>
      <c r="E175" s="18" t="s">
        <v>176</v>
      </c>
      <c r="F175" s="18" t="s">
        <v>177</v>
      </c>
      <c r="G175" s="18" t="s">
        <v>178</v>
      </c>
      <c r="H175" s="248" t="s">
        <v>69</v>
      </c>
      <c r="I175" s="248"/>
      <c r="J175" s="19" t="s">
        <v>179</v>
      </c>
      <c r="K175" s="19" t="s">
        <v>180</v>
      </c>
      <c r="L175" s="250" t="s">
        <v>70</v>
      </c>
      <c r="M175" s="250"/>
    </row>
    <row r="176" spans="1:13" ht="62.4" customHeight="1" x14ac:dyDescent="0.3">
      <c r="A176" s="252" t="s">
        <v>292</v>
      </c>
      <c r="B176" s="269"/>
      <c r="C176" s="291" t="s">
        <v>80</v>
      </c>
      <c r="D176" s="292"/>
      <c r="E176" s="55" t="s">
        <v>80</v>
      </c>
      <c r="F176" s="56" t="s">
        <v>80</v>
      </c>
      <c r="G176" s="58" t="s">
        <v>80</v>
      </c>
      <c r="H176" s="293" t="s">
        <v>80</v>
      </c>
      <c r="I176" s="294"/>
      <c r="J176" s="57" t="s">
        <v>80</v>
      </c>
      <c r="K176" s="41" t="s">
        <v>80</v>
      </c>
      <c r="L176" s="295" t="s">
        <v>80</v>
      </c>
      <c r="M176" s="296"/>
    </row>
    <row r="177" spans="1:13" ht="86.4" customHeight="1" x14ac:dyDescent="0.3">
      <c r="A177" s="252" t="s">
        <v>151</v>
      </c>
      <c r="B177" s="269"/>
      <c r="C177" s="53">
        <f>1/48</f>
        <v>2.0833333333333332E-2</v>
      </c>
      <c r="D177" s="21" t="s">
        <v>170</v>
      </c>
      <c r="E177" s="25"/>
      <c r="F177" s="26"/>
      <c r="G177" s="31">
        <f>(C177*$G$14)*E177</f>
        <v>0</v>
      </c>
      <c r="H177" s="253"/>
      <c r="I177" s="253"/>
      <c r="J177" s="29"/>
      <c r="K177" s="32">
        <f>(C177*$G$14)*J177</f>
        <v>0</v>
      </c>
      <c r="L177" s="254"/>
      <c r="M177" s="254"/>
    </row>
    <row r="178" spans="1:13" ht="86.4" x14ac:dyDescent="0.3">
      <c r="A178" s="252" t="s">
        <v>152</v>
      </c>
      <c r="B178" s="269"/>
      <c r="C178" s="53">
        <f>(1/48)/4</f>
        <v>5.208333333333333E-3</v>
      </c>
      <c r="D178" s="21" t="s">
        <v>170</v>
      </c>
      <c r="E178" s="25"/>
      <c r="F178" s="26"/>
      <c r="G178" s="31">
        <f>(C178*$G$14)*E178</f>
        <v>0</v>
      </c>
      <c r="H178" s="253"/>
      <c r="I178" s="253"/>
      <c r="J178" s="29"/>
      <c r="K178" s="32">
        <f>(C178*$G$14)*J178</f>
        <v>0</v>
      </c>
      <c r="L178" s="254"/>
      <c r="M178" s="254"/>
    </row>
    <row r="179" spans="1:13" ht="31.8" customHeight="1" x14ac:dyDescent="0.3">
      <c r="A179" s="266" t="s">
        <v>157</v>
      </c>
      <c r="B179" s="270"/>
      <c r="C179" s="299" t="s">
        <v>80</v>
      </c>
      <c r="D179" s="300"/>
      <c r="E179" s="59" t="s">
        <v>80</v>
      </c>
      <c r="F179" s="60" t="s">
        <v>80</v>
      </c>
      <c r="G179" s="61" t="s">
        <v>80</v>
      </c>
      <c r="H179" s="301" t="s">
        <v>80</v>
      </c>
      <c r="I179" s="302"/>
      <c r="J179" s="62" t="s">
        <v>80</v>
      </c>
      <c r="K179" s="63" t="s">
        <v>80</v>
      </c>
      <c r="L179" s="303" t="s">
        <v>80</v>
      </c>
      <c r="M179" s="304"/>
    </row>
    <row r="180" spans="1:13" ht="86.4" x14ac:dyDescent="0.3">
      <c r="A180" s="266" t="s">
        <v>151</v>
      </c>
      <c r="B180" s="270"/>
      <c r="C180" s="54">
        <f>1/48</f>
        <v>2.0833333333333332E-2</v>
      </c>
      <c r="D180" s="23" t="s">
        <v>170</v>
      </c>
      <c r="E180" s="27"/>
      <c r="F180" s="28"/>
      <c r="G180" s="36">
        <f>(C180*$G$14)*E180</f>
        <v>0</v>
      </c>
      <c r="H180" s="267"/>
      <c r="I180" s="267"/>
      <c r="J180" s="30"/>
      <c r="K180" s="37">
        <f>(C180*$G$14)*J180</f>
        <v>0</v>
      </c>
      <c r="L180" s="268"/>
      <c r="M180" s="268"/>
    </row>
    <row r="181" spans="1:13" ht="86.4" x14ac:dyDescent="0.3">
      <c r="A181" s="266" t="s">
        <v>152</v>
      </c>
      <c r="B181" s="270"/>
      <c r="C181" s="54">
        <f>(1/48)/4</f>
        <v>5.208333333333333E-3</v>
      </c>
      <c r="D181" s="23" t="s">
        <v>170</v>
      </c>
      <c r="E181" s="27"/>
      <c r="F181" s="28"/>
      <c r="G181" s="36">
        <f>(C181*$G$14)*E181</f>
        <v>0</v>
      </c>
      <c r="H181" s="267"/>
      <c r="I181" s="267"/>
      <c r="J181" s="30"/>
      <c r="K181" s="37">
        <f>(C181*$G$14)*J181</f>
        <v>0</v>
      </c>
      <c r="L181" s="268"/>
      <c r="M181" s="268"/>
    </row>
    <row r="182" spans="1:13" ht="31.2" customHeight="1" x14ac:dyDescent="0.3">
      <c r="A182" s="248" t="s">
        <v>67</v>
      </c>
      <c r="B182" s="248"/>
      <c r="C182" s="249" t="s">
        <v>68</v>
      </c>
      <c r="D182" s="249"/>
      <c r="E182" s="18" t="s">
        <v>176</v>
      </c>
      <c r="F182" s="18" t="s">
        <v>177</v>
      </c>
      <c r="G182" s="18" t="s">
        <v>178</v>
      </c>
      <c r="H182" s="248" t="s">
        <v>69</v>
      </c>
      <c r="I182" s="248"/>
      <c r="J182" s="19" t="s">
        <v>179</v>
      </c>
      <c r="K182" s="19" t="s">
        <v>180</v>
      </c>
      <c r="L182" s="250" t="s">
        <v>70</v>
      </c>
      <c r="M182" s="250"/>
    </row>
    <row r="183" spans="1:13" ht="46.2" customHeight="1" x14ac:dyDescent="0.3">
      <c r="A183" s="252" t="s">
        <v>158</v>
      </c>
      <c r="B183" s="269"/>
      <c r="C183" s="291" t="s">
        <v>80</v>
      </c>
      <c r="D183" s="292"/>
      <c r="E183" s="55" t="s">
        <v>80</v>
      </c>
      <c r="F183" s="56" t="s">
        <v>80</v>
      </c>
      <c r="G183" s="58" t="s">
        <v>80</v>
      </c>
      <c r="H183" s="293" t="s">
        <v>80</v>
      </c>
      <c r="I183" s="294"/>
      <c r="J183" s="57" t="s">
        <v>80</v>
      </c>
      <c r="K183" s="41" t="s">
        <v>80</v>
      </c>
      <c r="L183" s="295" t="s">
        <v>80</v>
      </c>
      <c r="M183" s="296"/>
    </row>
    <row r="184" spans="1:13" ht="72" customHeight="1" x14ac:dyDescent="0.3">
      <c r="A184" s="252" t="s">
        <v>151</v>
      </c>
      <c r="B184" s="269"/>
      <c r="C184" s="53">
        <f>1/48</f>
        <v>2.0833333333333332E-2</v>
      </c>
      <c r="D184" s="21" t="s">
        <v>181</v>
      </c>
      <c r="E184" s="25"/>
      <c r="F184" s="26"/>
      <c r="G184" s="31">
        <f>(C184*$G$14)*E184</f>
        <v>0</v>
      </c>
      <c r="H184" s="253"/>
      <c r="I184" s="253"/>
      <c r="J184" s="29"/>
      <c r="K184" s="32">
        <f>(C184*$G$14)*J184</f>
        <v>0</v>
      </c>
      <c r="L184" s="254"/>
      <c r="M184" s="254"/>
    </row>
    <row r="185" spans="1:13" ht="72" customHeight="1" x14ac:dyDescent="0.3">
      <c r="A185" s="252" t="s">
        <v>152</v>
      </c>
      <c r="B185" s="269"/>
      <c r="C185" s="53">
        <f>(1/48)/4</f>
        <v>5.208333333333333E-3</v>
      </c>
      <c r="D185" s="21" t="s">
        <v>181</v>
      </c>
      <c r="E185" s="25"/>
      <c r="F185" s="26"/>
      <c r="G185" s="31">
        <f>(C185*$G$14)*E185</f>
        <v>0</v>
      </c>
      <c r="H185" s="253"/>
      <c r="I185" s="253"/>
      <c r="J185" s="29"/>
      <c r="K185" s="32">
        <f>(C185*$G$14)*J185</f>
        <v>0</v>
      </c>
      <c r="L185" s="254"/>
      <c r="M185" s="254"/>
    </row>
    <row r="186" spans="1:13" ht="103.2" customHeight="1" x14ac:dyDescent="0.3">
      <c r="A186" s="266" t="s">
        <v>357</v>
      </c>
      <c r="B186" s="270"/>
      <c r="C186" s="54">
        <f>1/24</f>
        <v>4.1666666666666664E-2</v>
      </c>
      <c r="D186" s="23" t="s">
        <v>182</v>
      </c>
      <c r="E186" s="27"/>
      <c r="F186" s="28"/>
      <c r="G186" s="36">
        <f>(C186*$G$14)*E186</f>
        <v>0</v>
      </c>
      <c r="H186" s="267"/>
      <c r="I186" s="267"/>
      <c r="J186" s="30"/>
      <c r="K186" s="37">
        <f>(C186*$G$14)*J186</f>
        <v>0</v>
      </c>
      <c r="L186" s="268"/>
      <c r="M186" s="268"/>
    </row>
    <row r="187" spans="1:13" ht="63.6" customHeight="1" x14ac:dyDescent="0.3">
      <c r="A187" s="252" t="s">
        <v>584</v>
      </c>
      <c r="B187" s="269"/>
      <c r="C187" s="291" t="s">
        <v>80</v>
      </c>
      <c r="D187" s="292"/>
      <c r="E187" s="55" t="s">
        <v>80</v>
      </c>
      <c r="F187" s="56" t="s">
        <v>80</v>
      </c>
      <c r="G187" s="39" t="s">
        <v>80</v>
      </c>
      <c r="H187" s="293" t="s">
        <v>80</v>
      </c>
      <c r="I187" s="294"/>
      <c r="J187" s="57" t="s">
        <v>80</v>
      </c>
      <c r="K187" s="41" t="s">
        <v>80</v>
      </c>
      <c r="L187" s="295" t="s">
        <v>80</v>
      </c>
      <c r="M187" s="296"/>
    </row>
    <row r="188" spans="1:13" ht="44.4" customHeight="1" x14ac:dyDescent="0.3">
      <c r="A188" s="252" t="s">
        <v>151</v>
      </c>
      <c r="B188" s="269"/>
      <c r="C188" s="20">
        <v>2</v>
      </c>
      <c r="D188" s="21" t="s">
        <v>175</v>
      </c>
      <c r="E188" s="25"/>
      <c r="F188" s="26"/>
      <c r="G188" s="31">
        <f t="shared" si="34"/>
        <v>0</v>
      </c>
      <c r="H188" s="253"/>
      <c r="I188" s="253"/>
      <c r="J188" s="29"/>
      <c r="K188" s="32">
        <f t="shared" si="35"/>
        <v>0</v>
      </c>
      <c r="L188" s="254"/>
      <c r="M188" s="254"/>
    </row>
    <row r="189" spans="1:13" ht="44.4" customHeight="1" x14ac:dyDescent="0.3">
      <c r="A189" s="252" t="s">
        <v>152</v>
      </c>
      <c r="B189" s="269"/>
      <c r="C189" s="20">
        <v>0.5</v>
      </c>
      <c r="D189" s="21" t="s">
        <v>174</v>
      </c>
      <c r="E189" s="25"/>
      <c r="F189" s="26"/>
      <c r="G189" s="31">
        <f t="shared" si="34"/>
        <v>0</v>
      </c>
      <c r="H189" s="253"/>
      <c r="I189" s="253"/>
      <c r="J189" s="29"/>
      <c r="K189" s="32">
        <f t="shared" si="35"/>
        <v>0</v>
      </c>
      <c r="L189" s="254"/>
      <c r="M189" s="254"/>
    </row>
    <row r="190" spans="1:13" ht="33" customHeight="1" x14ac:dyDescent="0.3">
      <c r="A190" s="271" t="s">
        <v>67</v>
      </c>
      <c r="B190" s="271"/>
      <c r="C190" s="272" t="s">
        <v>68</v>
      </c>
      <c r="D190" s="272"/>
      <c r="E190" s="73" t="s">
        <v>176</v>
      </c>
      <c r="F190" s="73" t="s">
        <v>177</v>
      </c>
      <c r="G190" s="73" t="s">
        <v>178</v>
      </c>
      <c r="H190" s="271" t="s">
        <v>69</v>
      </c>
      <c r="I190" s="271"/>
      <c r="J190" s="74" t="s">
        <v>179</v>
      </c>
      <c r="K190" s="74" t="s">
        <v>180</v>
      </c>
      <c r="L190" s="273" t="s">
        <v>70</v>
      </c>
      <c r="M190" s="273"/>
    </row>
    <row r="191" spans="1:13" ht="100.2" customHeight="1" x14ac:dyDescent="0.3">
      <c r="A191" s="266" t="s">
        <v>358</v>
      </c>
      <c r="B191" s="270"/>
      <c r="C191" s="299" t="s">
        <v>80</v>
      </c>
      <c r="D191" s="300"/>
      <c r="E191" s="59" t="s">
        <v>80</v>
      </c>
      <c r="F191" s="60" t="s">
        <v>80</v>
      </c>
      <c r="G191" s="61" t="s">
        <v>80</v>
      </c>
      <c r="H191" s="301" t="s">
        <v>80</v>
      </c>
      <c r="I191" s="302"/>
      <c r="J191" s="62" t="s">
        <v>80</v>
      </c>
      <c r="K191" s="63" t="s">
        <v>80</v>
      </c>
      <c r="L191" s="303" t="s">
        <v>80</v>
      </c>
      <c r="M191" s="304"/>
    </row>
    <row r="192" spans="1:13" ht="43.2" x14ac:dyDescent="0.3">
      <c r="A192" s="266" t="s">
        <v>151</v>
      </c>
      <c r="B192" s="270"/>
      <c r="C192" s="22">
        <v>1</v>
      </c>
      <c r="D192" s="23" t="s">
        <v>168</v>
      </c>
      <c r="E192" s="27"/>
      <c r="F192" s="28"/>
      <c r="G192" s="36">
        <f t="shared" si="34"/>
        <v>0</v>
      </c>
      <c r="H192" s="267"/>
      <c r="I192" s="267"/>
      <c r="J192" s="30"/>
      <c r="K192" s="37">
        <f t="shared" si="35"/>
        <v>0</v>
      </c>
      <c r="L192" s="268"/>
      <c r="M192" s="268"/>
    </row>
    <row r="193" spans="1:13" ht="43.2" x14ac:dyDescent="0.3">
      <c r="A193" s="266" t="s">
        <v>152</v>
      </c>
      <c r="B193" s="270"/>
      <c r="C193" s="22">
        <v>0.25</v>
      </c>
      <c r="D193" s="23" t="s">
        <v>168</v>
      </c>
      <c r="E193" s="27"/>
      <c r="F193" s="28"/>
      <c r="G193" s="36">
        <f t="shared" si="34"/>
        <v>0</v>
      </c>
      <c r="H193" s="267"/>
      <c r="I193" s="267"/>
      <c r="J193" s="30"/>
      <c r="K193" s="37">
        <f t="shared" si="35"/>
        <v>0</v>
      </c>
      <c r="L193" s="268"/>
      <c r="M193" s="268"/>
    </row>
    <row r="194" spans="1:13" ht="59.4" customHeight="1" x14ac:dyDescent="0.3">
      <c r="A194" s="252" t="s">
        <v>359</v>
      </c>
      <c r="B194" s="269"/>
      <c r="C194" s="20">
        <v>5</v>
      </c>
      <c r="D194" s="21" t="s">
        <v>132</v>
      </c>
      <c r="E194" s="25"/>
      <c r="F194" s="26"/>
      <c r="G194" s="31">
        <f t="shared" si="34"/>
        <v>0</v>
      </c>
      <c r="H194" s="253"/>
      <c r="I194" s="253"/>
      <c r="J194" s="29"/>
      <c r="K194" s="32">
        <f t="shared" si="35"/>
        <v>0</v>
      </c>
      <c r="L194" s="254"/>
      <c r="M194" s="254"/>
    </row>
    <row r="195" spans="1:13" ht="59.4" customHeight="1" x14ac:dyDescent="0.3">
      <c r="A195" s="266" t="s">
        <v>360</v>
      </c>
      <c r="B195" s="270"/>
      <c r="C195" s="22">
        <v>2</v>
      </c>
      <c r="D195" s="23" t="s">
        <v>132</v>
      </c>
      <c r="E195" s="27"/>
      <c r="F195" s="28"/>
      <c r="G195" s="36">
        <f t="shared" si="34"/>
        <v>0</v>
      </c>
      <c r="H195" s="267"/>
      <c r="I195" s="267"/>
      <c r="J195" s="30"/>
      <c r="K195" s="37">
        <f t="shared" si="35"/>
        <v>0</v>
      </c>
      <c r="L195" s="268"/>
      <c r="M195" s="268"/>
    </row>
    <row r="196" spans="1:13" ht="45" customHeight="1" x14ac:dyDescent="0.3">
      <c r="A196" s="252" t="s">
        <v>302</v>
      </c>
      <c r="B196" s="269"/>
      <c r="C196" s="291" t="s">
        <v>80</v>
      </c>
      <c r="D196" s="292"/>
      <c r="E196" s="55" t="s">
        <v>80</v>
      </c>
      <c r="F196" s="56" t="s">
        <v>80</v>
      </c>
      <c r="G196" s="39" t="s">
        <v>80</v>
      </c>
      <c r="H196" s="293" t="s">
        <v>80</v>
      </c>
      <c r="I196" s="294"/>
      <c r="J196" s="57" t="s">
        <v>80</v>
      </c>
      <c r="K196" s="41" t="s">
        <v>80</v>
      </c>
      <c r="L196" s="295" t="s">
        <v>80</v>
      </c>
      <c r="M196" s="296"/>
    </row>
    <row r="197" spans="1:13" ht="48" customHeight="1" x14ac:dyDescent="0.3">
      <c r="A197" s="252" t="s">
        <v>151</v>
      </c>
      <c r="B197" s="269"/>
      <c r="C197" s="20">
        <v>1</v>
      </c>
      <c r="D197" s="21" t="s">
        <v>361</v>
      </c>
      <c r="E197" s="25"/>
      <c r="F197" s="26"/>
      <c r="G197" s="31">
        <f t="shared" ref="G197:G198" si="36">C197*E197</f>
        <v>0</v>
      </c>
      <c r="H197" s="253"/>
      <c r="I197" s="253"/>
      <c r="J197" s="29"/>
      <c r="K197" s="32">
        <f t="shared" ref="K197:K198" si="37">C197*J197</f>
        <v>0</v>
      </c>
      <c r="L197" s="254"/>
      <c r="M197" s="254"/>
    </row>
    <row r="198" spans="1:13" ht="48" customHeight="1" x14ac:dyDescent="0.3">
      <c r="A198" s="252" t="s">
        <v>152</v>
      </c>
      <c r="B198" s="269"/>
      <c r="C198" s="20">
        <f>1/4</f>
        <v>0.25</v>
      </c>
      <c r="D198" s="21" t="s">
        <v>361</v>
      </c>
      <c r="E198" s="25"/>
      <c r="F198" s="26"/>
      <c r="G198" s="31">
        <f t="shared" si="36"/>
        <v>0</v>
      </c>
      <c r="H198" s="253"/>
      <c r="I198" s="253"/>
      <c r="J198" s="29"/>
      <c r="K198" s="32">
        <f t="shared" si="37"/>
        <v>0</v>
      </c>
      <c r="L198" s="254"/>
      <c r="M198" s="254"/>
    </row>
    <row r="199" spans="1:13" ht="33" customHeight="1" x14ac:dyDescent="0.3">
      <c r="A199" s="271" t="s">
        <v>67</v>
      </c>
      <c r="B199" s="271"/>
      <c r="C199" s="272" t="s">
        <v>68</v>
      </c>
      <c r="D199" s="272"/>
      <c r="E199" s="73" t="s">
        <v>176</v>
      </c>
      <c r="F199" s="73" t="s">
        <v>177</v>
      </c>
      <c r="G199" s="73" t="s">
        <v>178</v>
      </c>
      <c r="H199" s="271" t="s">
        <v>69</v>
      </c>
      <c r="I199" s="271"/>
      <c r="J199" s="74" t="s">
        <v>179</v>
      </c>
      <c r="K199" s="74" t="s">
        <v>180</v>
      </c>
      <c r="L199" s="273" t="s">
        <v>70</v>
      </c>
      <c r="M199" s="273"/>
    </row>
    <row r="200" spans="1:13" ht="90" customHeight="1" x14ac:dyDescent="0.3">
      <c r="A200" s="266" t="s">
        <v>165</v>
      </c>
      <c r="B200" s="270"/>
      <c r="C200" s="22">
        <v>4</v>
      </c>
      <c r="D200" s="23" t="s">
        <v>132</v>
      </c>
      <c r="E200" s="27"/>
      <c r="F200" s="28"/>
      <c r="G200" s="36">
        <f t="shared" si="34"/>
        <v>0</v>
      </c>
      <c r="H200" s="267"/>
      <c r="I200" s="267"/>
      <c r="J200" s="30"/>
      <c r="K200" s="37">
        <f t="shared" si="35"/>
        <v>0</v>
      </c>
      <c r="L200" s="268"/>
      <c r="M200" s="268"/>
    </row>
    <row r="201" spans="1:13" ht="36.6" customHeight="1" x14ac:dyDescent="0.3">
      <c r="A201" s="252" t="s">
        <v>166</v>
      </c>
      <c r="B201" s="269"/>
      <c r="C201" s="20">
        <v>10</v>
      </c>
      <c r="D201" s="21" t="s">
        <v>132</v>
      </c>
      <c r="E201" s="25"/>
      <c r="F201" s="26"/>
      <c r="G201" s="31">
        <f t="shared" si="34"/>
        <v>0</v>
      </c>
      <c r="H201" s="253"/>
      <c r="I201" s="253"/>
      <c r="J201" s="29"/>
      <c r="K201" s="32">
        <f t="shared" si="35"/>
        <v>0</v>
      </c>
      <c r="L201" s="254"/>
      <c r="M201" s="254"/>
    </row>
    <row r="202" spans="1:13" ht="51" customHeight="1" x14ac:dyDescent="0.3">
      <c r="A202" s="266" t="s">
        <v>362</v>
      </c>
      <c r="B202" s="270"/>
      <c r="C202" s="22">
        <v>5</v>
      </c>
      <c r="D202" s="23" t="s">
        <v>132</v>
      </c>
      <c r="E202" s="27"/>
      <c r="F202" s="28"/>
      <c r="G202" s="36">
        <f t="shared" si="34"/>
        <v>0</v>
      </c>
      <c r="H202" s="267"/>
      <c r="I202" s="267"/>
      <c r="J202" s="30"/>
      <c r="K202" s="37">
        <f t="shared" si="35"/>
        <v>0</v>
      </c>
      <c r="L202" s="268"/>
      <c r="M202" s="268"/>
    </row>
    <row r="203" spans="1:13" x14ac:dyDescent="0.3">
      <c r="A203" s="262" t="s">
        <v>75</v>
      </c>
      <c r="B203" s="262"/>
      <c r="C203" s="262"/>
      <c r="D203" s="262"/>
      <c r="E203" s="263" t="s">
        <v>76</v>
      </c>
      <c r="F203" s="263"/>
      <c r="G203" s="34">
        <f>SUM(G162:G202)</f>
        <v>0</v>
      </c>
      <c r="H203" s="35"/>
      <c r="I203" s="263" t="s">
        <v>77</v>
      </c>
      <c r="J203" s="263"/>
      <c r="K203" s="34">
        <f>SUM(K162:K202)</f>
        <v>0</v>
      </c>
      <c r="L203" s="35"/>
      <c r="M203" s="33"/>
    </row>
    <row r="204" spans="1:13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 ht="17.399999999999999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s="75" customFormat="1" ht="17.399999999999999" customHeight="1" x14ac:dyDescent="0.35">
      <c r="A206" s="198" t="s">
        <v>183</v>
      </c>
      <c r="B206" s="199"/>
      <c r="C206" s="199"/>
      <c r="D206" s="199"/>
      <c r="E206" s="199"/>
      <c r="F206" s="199"/>
      <c r="G206" s="199"/>
      <c r="H206" s="199"/>
      <c r="I206" s="199"/>
      <c r="J206" s="199"/>
      <c r="K206" s="199"/>
      <c r="L206" s="199"/>
      <c r="M206" s="199"/>
    </row>
    <row r="207" spans="1:13" x14ac:dyDescent="0.3">
      <c r="A207" s="282" t="s">
        <v>184</v>
      </c>
      <c r="B207" s="282"/>
      <c r="C207" s="282"/>
      <c r="D207" s="282"/>
      <c r="E207" s="282"/>
      <c r="F207" s="282"/>
      <c r="G207" s="282"/>
      <c r="H207" s="282"/>
      <c r="I207" s="282"/>
      <c r="J207" s="283" t="s">
        <v>178</v>
      </c>
      <c r="K207" s="283"/>
      <c r="L207" s="290" t="s">
        <v>180</v>
      </c>
      <c r="M207" s="290"/>
    </row>
    <row r="208" spans="1:13" ht="32.4" customHeight="1" x14ac:dyDescent="0.3">
      <c r="A208" s="276" t="str">
        <f>A22</f>
        <v>I - atividades de ensino na educação superior na UFOB ou em outras IES públicas, neste caso, aprovada pelo Consuni ou por instância competente com delegação e sem percepção de remuneração adicional</v>
      </c>
      <c r="B208" s="276"/>
      <c r="C208" s="276"/>
      <c r="D208" s="276"/>
      <c r="E208" s="276"/>
      <c r="F208" s="276"/>
      <c r="G208" s="276"/>
      <c r="H208" s="276"/>
      <c r="I208" s="276"/>
      <c r="J208" s="277">
        <f>IF(F17&gt;0,G27,0)</f>
        <v>0</v>
      </c>
      <c r="K208" s="278"/>
      <c r="L208" s="284">
        <f>IF(F17&gt;0,K27,0)</f>
        <v>0</v>
      </c>
      <c r="M208" s="285"/>
    </row>
    <row r="209" spans="1:13" ht="48" customHeight="1" x14ac:dyDescent="0.3">
      <c r="A209" s="279" t="str">
        <f>A29</f>
        <v>II - produção intelectual, abrangendo a produção científica, artística, técnica e cultural, representada por publicações ou formas de expressão usuais e pertinentes aos ambientes acadêmicos específicos, avaliadas de acordo com a sistemática da CAPES e CNPq para as diferentes áreas do conhecimento.</v>
      </c>
      <c r="B209" s="279"/>
      <c r="C209" s="279"/>
      <c r="D209" s="279"/>
      <c r="E209" s="279"/>
      <c r="F209" s="279"/>
      <c r="G209" s="279"/>
      <c r="H209" s="279"/>
      <c r="I209" s="279"/>
      <c r="J209" s="280">
        <f>IF(F17&gt;0,G73,0)</f>
        <v>0</v>
      </c>
      <c r="K209" s="281"/>
      <c r="L209" s="288">
        <f>IF(F17&gt;0,K73,0)</f>
        <v>0</v>
      </c>
      <c r="M209" s="289"/>
    </row>
    <row r="210" spans="1:13" ht="48" customHeight="1" x14ac:dyDescent="0.3">
      <c r="A210" s="276" t="str">
        <f>A74</f>
        <v>III - orientação de estudantes na UFOB ou, no caso de orientação em outras Instituições de Ensino Superior - IES públicas, aprovada pela Unidade Universitária ou por instância competente com delegação, e participação em bancas examinadoras</v>
      </c>
      <c r="B210" s="276"/>
      <c r="C210" s="276"/>
      <c r="D210" s="276"/>
      <c r="E210" s="276"/>
      <c r="F210" s="276"/>
      <c r="G210" s="276"/>
      <c r="H210" s="276"/>
      <c r="I210" s="276"/>
      <c r="J210" s="277">
        <f>IF(F17&gt;0,G98,0)</f>
        <v>0</v>
      </c>
      <c r="K210" s="278"/>
      <c r="L210" s="284">
        <f>IF(F17&gt;0,K98,0)</f>
        <v>0</v>
      </c>
      <c r="M210" s="285"/>
    </row>
    <row r="211" spans="1:13" ht="33.6" customHeight="1" x14ac:dyDescent="0.3">
      <c r="A211" s="279" t="str">
        <f>A100</f>
        <v>IV - atividade de pesquisa, relacionada a projetos de pesquisa aprovados pelas instâncias competentes da UFOB</v>
      </c>
      <c r="B211" s="279"/>
      <c r="C211" s="279"/>
      <c r="D211" s="279"/>
      <c r="E211" s="279"/>
      <c r="F211" s="279"/>
      <c r="G211" s="279"/>
      <c r="H211" s="279"/>
      <c r="I211" s="279"/>
      <c r="J211" s="280">
        <f>IF(F17&gt;0,G111,0)</f>
        <v>0</v>
      </c>
      <c r="K211" s="281"/>
      <c r="L211" s="288">
        <f>IF(F17&gt;0,K111,0)</f>
        <v>0</v>
      </c>
      <c r="M211" s="289"/>
    </row>
    <row r="212" spans="1:13" ht="32.4" customHeight="1" x14ac:dyDescent="0.3">
      <c r="A212" s="276" t="str">
        <f>A113</f>
        <v>V - atividade de extensão, relacionada a projetos de extensão aprovados pelas instâncias competentes da UFOB</v>
      </c>
      <c r="B212" s="276"/>
      <c r="C212" s="276"/>
      <c r="D212" s="276"/>
      <c r="E212" s="276"/>
      <c r="F212" s="276"/>
      <c r="G212" s="276"/>
      <c r="H212" s="276"/>
      <c r="I212" s="276"/>
      <c r="J212" s="277">
        <f>IF(F17&gt;0,G131,0)</f>
        <v>0</v>
      </c>
      <c r="K212" s="278"/>
      <c r="L212" s="284">
        <f>IF(F17&gt;0,K131,0)</f>
        <v>0</v>
      </c>
      <c r="M212" s="285"/>
    </row>
    <row r="213" spans="1:13" ht="18" customHeight="1" x14ac:dyDescent="0.3">
      <c r="A213" s="279" t="str">
        <f>A133</f>
        <v>VI - exercício de funções de direção, coordenação, assessoramento, chefia</v>
      </c>
      <c r="B213" s="279"/>
      <c r="C213" s="279"/>
      <c r="D213" s="279"/>
      <c r="E213" s="279"/>
      <c r="F213" s="279"/>
      <c r="G213" s="279"/>
      <c r="H213" s="279"/>
      <c r="I213" s="279"/>
      <c r="J213" s="280">
        <f>IF(F17&gt;0,G158,0)</f>
        <v>0</v>
      </c>
      <c r="K213" s="281"/>
      <c r="L213" s="288">
        <f>IF(F17&gt;0,K158,0)</f>
        <v>0</v>
      </c>
      <c r="M213" s="289"/>
    </row>
    <row r="214" spans="1:13" ht="33.6" customHeight="1" x14ac:dyDescent="0.3">
      <c r="A214" s="276" t="str">
        <f>A160</f>
        <v>VII - representação, exceto se contemplado no item anterior, sendo que, no caso de membro suplente, considerar um quarto da pontuação</v>
      </c>
      <c r="B214" s="276"/>
      <c r="C214" s="276"/>
      <c r="D214" s="276"/>
      <c r="E214" s="276"/>
      <c r="F214" s="276"/>
      <c r="G214" s="276"/>
      <c r="H214" s="276"/>
      <c r="I214" s="276"/>
      <c r="J214" s="277">
        <f>IF(F17&gt;0,G203,0)</f>
        <v>0</v>
      </c>
      <c r="K214" s="278"/>
      <c r="L214" s="284">
        <f>IF(F17&gt;0,K203,0)</f>
        <v>0</v>
      </c>
      <c r="M214" s="285"/>
    </row>
    <row r="215" spans="1:13" s="75" customFormat="1" ht="17.399999999999999" customHeight="1" x14ac:dyDescent="0.35">
      <c r="A215" s="286" t="s">
        <v>185</v>
      </c>
      <c r="B215" s="286"/>
      <c r="C215" s="286"/>
      <c r="D215" s="286"/>
      <c r="E215" s="286"/>
      <c r="F215" s="286"/>
      <c r="G215" s="286"/>
      <c r="H215" s="286"/>
      <c r="I215" s="286"/>
      <c r="J215" s="287">
        <f>IF(F17&gt;0,SUM(J208:K214),0)</f>
        <v>0</v>
      </c>
      <c r="K215" s="241"/>
      <c r="L215" s="287">
        <f>IF(F17&gt;0,SUM(L208:M214),0)</f>
        <v>0</v>
      </c>
      <c r="M215" s="241"/>
    </row>
    <row r="216" spans="1:13" s="75" customFormat="1" ht="16.8" customHeight="1" x14ac:dyDescent="0.35">
      <c r="A216" s="78"/>
      <c r="B216" s="78"/>
      <c r="C216" s="78"/>
      <c r="D216" s="78"/>
      <c r="E216" s="78"/>
      <c r="F216" s="78"/>
      <c r="G216" s="78"/>
      <c r="H216" s="78"/>
      <c r="I216" s="78"/>
      <c r="J216" s="79"/>
      <c r="K216" s="64"/>
      <c r="L216" s="79"/>
      <c r="M216" s="64"/>
    </row>
    <row r="217" spans="1:13" ht="16.8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</row>
    <row r="218" spans="1:13" x14ac:dyDescent="0.3">
      <c r="A218" s="3" t="s">
        <v>186</v>
      </c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</row>
    <row r="219" spans="1:13" x14ac:dyDescent="0.3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</row>
    <row r="220" spans="1:13" x14ac:dyDescent="0.3">
      <c r="A220" s="2"/>
      <c r="B220" s="2"/>
      <c r="C220" s="2"/>
      <c r="E220" s="228" t="s">
        <v>45</v>
      </c>
      <c r="F220" s="228"/>
      <c r="G220" s="228"/>
      <c r="H220" s="228"/>
      <c r="I220" s="228"/>
      <c r="J220" s="2"/>
      <c r="K220" s="2"/>
      <c r="L220" s="2"/>
      <c r="M220" s="2"/>
    </row>
    <row r="221" spans="1:13" x14ac:dyDescent="0.3">
      <c r="A221" s="2"/>
      <c r="B221" s="2"/>
      <c r="C221" s="2"/>
      <c r="D221" s="2"/>
      <c r="E221" s="228" t="str">
        <f>Orientações!C7</f>
        <v>Nome Completo da(o) Solicitante</v>
      </c>
      <c r="F221" s="228"/>
      <c r="G221" s="228"/>
      <c r="H221" s="228"/>
      <c r="I221" s="228"/>
      <c r="J221" s="2"/>
      <c r="K221" s="2"/>
      <c r="L221" s="2"/>
      <c r="M221" s="2"/>
    </row>
    <row r="222" spans="1:13" x14ac:dyDescent="0.3">
      <c r="A222" s="2"/>
      <c r="B222" s="2"/>
      <c r="C222" s="2"/>
      <c r="D222" s="2"/>
      <c r="E222" s="228" t="str">
        <f>CONCATENATE("SIAPE nº ",Orientações!D8)</f>
        <v>SIAPE nº 1234567</v>
      </c>
      <c r="F222" s="228"/>
      <c r="G222" s="228"/>
      <c r="H222" s="228"/>
      <c r="I222" s="228"/>
      <c r="J222" s="2"/>
      <c r="K222" s="2"/>
      <c r="L222" s="2"/>
      <c r="M222" s="2"/>
    </row>
    <row r="223" spans="1:13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</row>
    <row r="224" spans="1:13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</row>
    <row r="225" spans="1:13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</row>
    <row r="226" spans="1:13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</row>
  </sheetData>
  <sheetProtection algorithmName="SHA-512" hashValue="nPl+uLr3jHbxnrTf48gMOn0FfQ5cSSBlTj5ZxeZq9HUSGj9oEQMa9RYvpGoORGI8LmNhoxqTBYlEzcpHdcMwrA==" saltValue="6jz8gHlRg2o9QV5lr1s1VQ==" spinCount="100000" sheet="1" objects="1" scenarios="1"/>
  <mergeCells count="605">
    <mergeCell ref="A9:B9"/>
    <mergeCell ref="C9:G9"/>
    <mergeCell ref="H9:I9"/>
    <mergeCell ref="J9:M9"/>
    <mergeCell ref="A10:C10"/>
    <mergeCell ref="A11:D11"/>
    <mergeCell ref="A1:M1"/>
    <mergeCell ref="A3:M3"/>
    <mergeCell ref="A5:M5"/>
    <mergeCell ref="A7:M7"/>
    <mergeCell ref="B8:G8"/>
    <mergeCell ref="H8:I8"/>
    <mergeCell ref="J8:K8"/>
    <mergeCell ref="L8:M8"/>
    <mergeCell ref="E11:H11"/>
    <mergeCell ref="A23:B23"/>
    <mergeCell ref="C23:D23"/>
    <mergeCell ref="H23:I23"/>
    <mergeCell ref="L23:M23"/>
    <mergeCell ref="A24:B24"/>
    <mergeCell ref="H24:I24"/>
    <mergeCell ref="L24:M24"/>
    <mergeCell ref="A12:G12"/>
    <mergeCell ref="A13:B13"/>
    <mergeCell ref="A15:D15"/>
    <mergeCell ref="A20:M20"/>
    <mergeCell ref="A22:M22"/>
    <mergeCell ref="A19:M19"/>
    <mergeCell ref="A14:F14"/>
    <mergeCell ref="A27:D27"/>
    <mergeCell ref="E27:F27"/>
    <mergeCell ref="I27:J27"/>
    <mergeCell ref="A25:B25"/>
    <mergeCell ref="H25:I25"/>
    <mergeCell ref="L25:M25"/>
    <mergeCell ref="A26:B26"/>
    <mergeCell ref="H26:I26"/>
    <mergeCell ref="L26:M26"/>
    <mergeCell ref="A74:M74"/>
    <mergeCell ref="A75:B75"/>
    <mergeCell ref="C75:D75"/>
    <mergeCell ref="H75:I75"/>
    <mergeCell ref="L75:M75"/>
    <mergeCell ref="A76:B76"/>
    <mergeCell ref="H76:I76"/>
    <mergeCell ref="L76:M76"/>
    <mergeCell ref="A78:B78"/>
    <mergeCell ref="H78:I78"/>
    <mergeCell ref="L78:M78"/>
    <mergeCell ref="A79:B79"/>
    <mergeCell ref="C79:D79"/>
    <mergeCell ref="H79:I79"/>
    <mergeCell ref="L79:M79"/>
    <mergeCell ref="A77:B77"/>
    <mergeCell ref="H77:I77"/>
    <mergeCell ref="L77:M77"/>
    <mergeCell ref="A82:B82"/>
    <mergeCell ref="H82:I82"/>
    <mergeCell ref="L82:M82"/>
    <mergeCell ref="A83:B83"/>
    <mergeCell ref="H83:I83"/>
    <mergeCell ref="L83:M83"/>
    <mergeCell ref="A85:B85"/>
    <mergeCell ref="C85:D85"/>
    <mergeCell ref="H85:I85"/>
    <mergeCell ref="L85:M85"/>
    <mergeCell ref="A80:B80"/>
    <mergeCell ref="H80:I80"/>
    <mergeCell ref="L80:M80"/>
    <mergeCell ref="A81:B81"/>
    <mergeCell ref="H81:I81"/>
    <mergeCell ref="L81:M81"/>
    <mergeCell ref="A90:B90"/>
    <mergeCell ref="H90:I90"/>
    <mergeCell ref="L90:M90"/>
    <mergeCell ref="A84:B84"/>
    <mergeCell ref="H84:I84"/>
    <mergeCell ref="L84:M84"/>
    <mergeCell ref="A86:B86"/>
    <mergeCell ref="H86:I86"/>
    <mergeCell ref="L86:M86"/>
    <mergeCell ref="A87:B87"/>
    <mergeCell ref="H87:I87"/>
    <mergeCell ref="L87:M87"/>
    <mergeCell ref="A88:B88"/>
    <mergeCell ref="H88:I88"/>
    <mergeCell ref="L88:M88"/>
    <mergeCell ref="A89:B89"/>
    <mergeCell ref="H89:I89"/>
    <mergeCell ref="L89:M89"/>
    <mergeCell ref="A100:M100"/>
    <mergeCell ref="A97:B97"/>
    <mergeCell ref="H97:I97"/>
    <mergeCell ref="L97:M97"/>
    <mergeCell ref="A96:B96"/>
    <mergeCell ref="H96:I96"/>
    <mergeCell ref="L96:M96"/>
    <mergeCell ref="A93:B93"/>
    <mergeCell ref="H93:I93"/>
    <mergeCell ref="L93:M93"/>
    <mergeCell ref="A98:D98"/>
    <mergeCell ref="E98:F98"/>
    <mergeCell ref="I98:J98"/>
    <mergeCell ref="A91:B91"/>
    <mergeCell ref="C92:D92"/>
    <mergeCell ref="H91:I91"/>
    <mergeCell ref="L91:M91"/>
    <mergeCell ref="A92:B92"/>
    <mergeCell ref="H92:I92"/>
    <mergeCell ref="L92:M92"/>
    <mergeCell ref="A102:B102"/>
    <mergeCell ref="H102:I102"/>
    <mergeCell ref="L102:M102"/>
    <mergeCell ref="A103:B103"/>
    <mergeCell ref="H103:I103"/>
    <mergeCell ref="L103:M103"/>
    <mergeCell ref="A101:B101"/>
    <mergeCell ref="C101:D101"/>
    <mergeCell ref="H101:I101"/>
    <mergeCell ref="L101:M101"/>
    <mergeCell ref="H107:I107"/>
    <mergeCell ref="L107:M107"/>
    <mergeCell ref="A108:B108"/>
    <mergeCell ref="H108:I108"/>
    <mergeCell ref="L108:M108"/>
    <mergeCell ref="A109:B109"/>
    <mergeCell ref="H109:I109"/>
    <mergeCell ref="L109:M109"/>
    <mergeCell ref="A104:B104"/>
    <mergeCell ref="H104:I104"/>
    <mergeCell ref="L104:M104"/>
    <mergeCell ref="A114:B114"/>
    <mergeCell ref="C114:D114"/>
    <mergeCell ref="H114:I114"/>
    <mergeCell ref="L114:M114"/>
    <mergeCell ref="A115:B115"/>
    <mergeCell ref="H115:I115"/>
    <mergeCell ref="L115:M115"/>
    <mergeCell ref="A118:B118"/>
    <mergeCell ref="H118:I118"/>
    <mergeCell ref="L118:M118"/>
    <mergeCell ref="A119:B119"/>
    <mergeCell ref="H119:I119"/>
    <mergeCell ref="L119:M119"/>
    <mergeCell ref="C120:D120"/>
    <mergeCell ref="C121:D121"/>
    <mergeCell ref="A116:B116"/>
    <mergeCell ref="H116:I116"/>
    <mergeCell ref="L116:M116"/>
    <mergeCell ref="A117:B117"/>
    <mergeCell ref="H117:I117"/>
    <mergeCell ref="L117:M117"/>
    <mergeCell ref="C118:D118"/>
    <mergeCell ref="A122:B122"/>
    <mergeCell ref="H122:I122"/>
    <mergeCell ref="L122:M122"/>
    <mergeCell ref="A120:B120"/>
    <mergeCell ref="H120:I120"/>
    <mergeCell ref="L120:M120"/>
    <mergeCell ref="A121:B121"/>
    <mergeCell ref="H121:I121"/>
    <mergeCell ref="L121:M121"/>
    <mergeCell ref="A125:B125"/>
    <mergeCell ref="H125:I125"/>
    <mergeCell ref="L125:M125"/>
    <mergeCell ref="A126:B126"/>
    <mergeCell ref="H126:I126"/>
    <mergeCell ref="L126:M126"/>
    <mergeCell ref="A123:B123"/>
    <mergeCell ref="H123:I123"/>
    <mergeCell ref="L123:M123"/>
    <mergeCell ref="A124:B124"/>
    <mergeCell ref="C124:D124"/>
    <mergeCell ref="H124:I124"/>
    <mergeCell ref="L124:M124"/>
    <mergeCell ref="A129:B129"/>
    <mergeCell ref="H129:I129"/>
    <mergeCell ref="L129:M129"/>
    <mergeCell ref="A130:B130"/>
    <mergeCell ref="H130:I130"/>
    <mergeCell ref="L130:M130"/>
    <mergeCell ref="A127:B127"/>
    <mergeCell ref="H127:I127"/>
    <mergeCell ref="L127:M127"/>
    <mergeCell ref="A128:B128"/>
    <mergeCell ref="C128:D128"/>
    <mergeCell ref="H128:I128"/>
    <mergeCell ref="L128:M128"/>
    <mergeCell ref="A133:M133"/>
    <mergeCell ref="A134:B134"/>
    <mergeCell ref="C134:D134"/>
    <mergeCell ref="H134:I134"/>
    <mergeCell ref="L134:M134"/>
    <mergeCell ref="A135:B135"/>
    <mergeCell ref="H135:I135"/>
    <mergeCell ref="L135:M135"/>
    <mergeCell ref="A131:D131"/>
    <mergeCell ref="E131:F131"/>
    <mergeCell ref="I131:J131"/>
    <mergeCell ref="A137:B137"/>
    <mergeCell ref="H137:I137"/>
    <mergeCell ref="L137:M137"/>
    <mergeCell ref="A138:B138"/>
    <mergeCell ref="H138:I138"/>
    <mergeCell ref="L138:M138"/>
    <mergeCell ref="A136:B136"/>
    <mergeCell ref="H136:I136"/>
    <mergeCell ref="L136:M136"/>
    <mergeCell ref="A142:B142"/>
    <mergeCell ref="H142:I142"/>
    <mergeCell ref="L142:M142"/>
    <mergeCell ref="A139:B139"/>
    <mergeCell ref="H139:I139"/>
    <mergeCell ref="L139:M139"/>
    <mergeCell ref="A141:B141"/>
    <mergeCell ref="H141:I141"/>
    <mergeCell ref="L141:M141"/>
    <mergeCell ref="A140:B140"/>
    <mergeCell ref="C140:D140"/>
    <mergeCell ref="H140:I140"/>
    <mergeCell ref="L140:M140"/>
    <mergeCell ref="A147:B147"/>
    <mergeCell ref="H147:I147"/>
    <mergeCell ref="L147:M147"/>
    <mergeCell ref="A143:B143"/>
    <mergeCell ref="H143:I143"/>
    <mergeCell ref="L143:M143"/>
    <mergeCell ref="A144:B144"/>
    <mergeCell ref="H144:I144"/>
    <mergeCell ref="L144:M144"/>
    <mergeCell ref="A146:B146"/>
    <mergeCell ref="C146:D146"/>
    <mergeCell ref="H146:I146"/>
    <mergeCell ref="L146:M146"/>
    <mergeCell ref="A145:B145"/>
    <mergeCell ref="H145:I145"/>
    <mergeCell ref="L145:M145"/>
    <mergeCell ref="A154:B154"/>
    <mergeCell ref="H154:I154"/>
    <mergeCell ref="L154:M154"/>
    <mergeCell ref="A151:B151"/>
    <mergeCell ref="H151:I151"/>
    <mergeCell ref="L151:M151"/>
    <mergeCell ref="A153:B153"/>
    <mergeCell ref="H153:I153"/>
    <mergeCell ref="L153:M153"/>
    <mergeCell ref="A152:B152"/>
    <mergeCell ref="C152:D152"/>
    <mergeCell ref="H152:I152"/>
    <mergeCell ref="L152:M152"/>
    <mergeCell ref="A155:B155"/>
    <mergeCell ref="H155:I155"/>
    <mergeCell ref="L155:M155"/>
    <mergeCell ref="A156:B156"/>
    <mergeCell ref="H156:I156"/>
    <mergeCell ref="L156:M156"/>
    <mergeCell ref="A157:B157"/>
    <mergeCell ref="H157:I157"/>
    <mergeCell ref="L157:M157"/>
    <mergeCell ref="A162:B162"/>
    <mergeCell ref="C162:D162"/>
    <mergeCell ref="H162:I162"/>
    <mergeCell ref="L162:M162"/>
    <mergeCell ref="A163:B163"/>
    <mergeCell ref="H163:I163"/>
    <mergeCell ref="L163:M163"/>
    <mergeCell ref="A158:D158"/>
    <mergeCell ref="E158:F158"/>
    <mergeCell ref="I158:J158"/>
    <mergeCell ref="A160:M160"/>
    <mergeCell ref="A161:B161"/>
    <mergeCell ref="C161:D161"/>
    <mergeCell ref="H161:I161"/>
    <mergeCell ref="L161:M161"/>
    <mergeCell ref="A164:B164"/>
    <mergeCell ref="H164:I164"/>
    <mergeCell ref="L164:M164"/>
    <mergeCell ref="A165:B165"/>
    <mergeCell ref="H165:I165"/>
    <mergeCell ref="L165:M165"/>
    <mergeCell ref="A169:B169"/>
    <mergeCell ref="C169:D169"/>
    <mergeCell ref="H169:I169"/>
    <mergeCell ref="L169:M169"/>
    <mergeCell ref="A166:B166"/>
    <mergeCell ref="H166:I166"/>
    <mergeCell ref="L166:M166"/>
    <mergeCell ref="A167:B167"/>
    <mergeCell ref="H167:I167"/>
    <mergeCell ref="L167:M167"/>
    <mergeCell ref="A168:B168"/>
    <mergeCell ref="C168:D168"/>
    <mergeCell ref="H168:I168"/>
    <mergeCell ref="L168:M168"/>
    <mergeCell ref="A172:B172"/>
    <mergeCell ref="C172:D172"/>
    <mergeCell ref="H172:I172"/>
    <mergeCell ref="L172:M172"/>
    <mergeCell ref="A173:B173"/>
    <mergeCell ref="H173:I173"/>
    <mergeCell ref="L173:M173"/>
    <mergeCell ref="A170:B170"/>
    <mergeCell ref="H170:I170"/>
    <mergeCell ref="L170:M170"/>
    <mergeCell ref="A171:B171"/>
    <mergeCell ref="H171:I171"/>
    <mergeCell ref="L171:M171"/>
    <mergeCell ref="A176:B176"/>
    <mergeCell ref="C176:D176"/>
    <mergeCell ref="H176:I176"/>
    <mergeCell ref="L176:M176"/>
    <mergeCell ref="A177:B177"/>
    <mergeCell ref="H177:I177"/>
    <mergeCell ref="L177:M177"/>
    <mergeCell ref="A174:B174"/>
    <mergeCell ref="H174:I174"/>
    <mergeCell ref="L174:M174"/>
    <mergeCell ref="A175:B175"/>
    <mergeCell ref="C175:D175"/>
    <mergeCell ref="H175:I175"/>
    <mergeCell ref="L175:M175"/>
    <mergeCell ref="A185:B185"/>
    <mergeCell ref="H185:I185"/>
    <mergeCell ref="L185:M185"/>
    <mergeCell ref="A183:B183"/>
    <mergeCell ref="C183:D183"/>
    <mergeCell ref="H183:I183"/>
    <mergeCell ref="L183:M183"/>
    <mergeCell ref="A178:B178"/>
    <mergeCell ref="H178:I178"/>
    <mergeCell ref="L178:M178"/>
    <mergeCell ref="A179:B179"/>
    <mergeCell ref="C179:D179"/>
    <mergeCell ref="H179:I179"/>
    <mergeCell ref="L179:M179"/>
    <mergeCell ref="A182:B182"/>
    <mergeCell ref="C182:D182"/>
    <mergeCell ref="H182:I182"/>
    <mergeCell ref="L182:M182"/>
    <mergeCell ref="A180:B180"/>
    <mergeCell ref="H180:I180"/>
    <mergeCell ref="L180:M180"/>
    <mergeCell ref="A181:B181"/>
    <mergeCell ref="H181:I181"/>
    <mergeCell ref="L181:M181"/>
    <mergeCell ref="A184:B184"/>
    <mergeCell ref="H184:I184"/>
    <mergeCell ref="L184:M184"/>
    <mergeCell ref="A192:B192"/>
    <mergeCell ref="H192:I192"/>
    <mergeCell ref="L192:M192"/>
    <mergeCell ref="A193:B193"/>
    <mergeCell ref="H193:I193"/>
    <mergeCell ref="L193:M193"/>
    <mergeCell ref="A190:B190"/>
    <mergeCell ref="C190:D190"/>
    <mergeCell ref="H190:I190"/>
    <mergeCell ref="L190:M190"/>
    <mergeCell ref="C191:D191"/>
    <mergeCell ref="A189:B189"/>
    <mergeCell ref="H189:I189"/>
    <mergeCell ref="L189:M189"/>
    <mergeCell ref="A191:B191"/>
    <mergeCell ref="H191:I191"/>
    <mergeCell ref="L191:M191"/>
    <mergeCell ref="A187:B187"/>
    <mergeCell ref="C187:D187"/>
    <mergeCell ref="H187:I187"/>
    <mergeCell ref="L187:M187"/>
    <mergeCell ref="C196:D196"/>
    <mergeCell ref="A199:B199"/>
    <mergeCell ref="C199:D199"/>
    <mergeCell ref="H199:I199"/>
    <mergeCell ref="L199:M199"/>
    <mergeCell ref="A194:B194"/>
    <mergeCell ref="H194:I194"/>
    <mergeCell ref="L194:M194"/>
    <mergeCell ref="A195:B195"/>
    <mergeCell ref="H195:I195"/>
    <mergeCell ref="L195:M195"/>
    <mergeCell ref="A196:B196"/>
    <mergeCell ref="H196:I196"/>
    <mergeCell ref="L196:M196"/>
    <mergeCell ref="A197:B197"/>
    <mergeCell ref="H197:I197"/>
    <mergeCell ref="L197:M197"/>
    <mergeCell ref="A200:B200"/>
    <mergeCell ref="H200:I200"/>
    <mergeCell ref="L200:M200"/>
    <mergeCell ref="A201:B201"/>
    <mergeCell ref="H201:I201"/>
    <mergeCell ref="L201:M201"/>
    <mergeCell ref="A198:B198"/>
    <mergeCell ref="H198:I198"/>
    <mergeCell ref="L198:M198"/>
    <mergeCell ref="A207:I207"/>
    <mergeCell ref="J207:K207"/>
    <mergeCell ref="L207:M207"/>
    <mergeCell ref="A208:I208"/>
    <mergeCell ref="J208:K208"/>
    <mergeCell ref="L208:M208"/>
    <mergeCell ref="A202:B202"/>
    <mergeCell ref="H202:I202"/>
    <mergeCell ref="L202:M202"/>
    <mergeCell ref="A203:D203"/>
    <mergeCell ref="E203:F203"/>
    <mergeCell ref="I203:J203"/>
    <mergeCell ref="E220:I220"/>
    <mergeCell ref="E221:I221"/>
    <mergeCell ref="E222:I222"/>
    <mergeCell ref="A215:I215"/>
    <mergeCell ref="J215:K215"/>
    <mergeCell ref="L215:M215"/>
    <mergeCell ref="A213:I213"/>
    <mergeCell ref="J213:K213"/>
    <mergeCell ref="L213:M213"/>
    <mergeCell ref="A214:I214"/>
    <mergeCell ref="J214:K214"/>
    <mergeCell ref="L214:M214"/>
    <mergeCell ref="A211:I211"/>
    <mergeCell ref="J211:K211"/>
    <mergeCell ref="L211:M211"/>
    <mergeCell ref="A212:I212"/>
    <mergeCell ref="J212:K212"/>
    <mergeCell ref="L212:M212"/>
    <mergeCell ref="A209:I209"/>
    <mergeCell ref="J209:K209"/>
    <mergeCell ref="L209:M209"/>
    <mergeCell ref="A210:I210"/>
    <mergeCell ref="J210:K210"/>
    <mergeCell ref="L210:M210"/>
    <mergeCell ref="A149:B149"/>
    <mergeCell ref="H149:I149"/>
    <mergeCell ref="L149:M149"/>
    <mergeCell ref="A150:B150"/>
    <mergeCell ref="H150:I150"/>
    <mergeCell ref="L150:M150"/>
    <mergeCell ref="A148:B148"/>
    <mergeCell ref="H148:I148"/>
    <mergeCell ref="L148:M148"/>
    <mergeCell ref="A188:B188"/>
    <mergeCell ref="H188:I188"/>
    <mergeCell ref="L188:M188"/>
    <mergeCell ref="A186:B186"/>
    <mergeCell ref="H186:I186"/>
    <mergeCell ref="L186:M186"/>
    <mergeCell ref="A29:M29"/>
    <mergeCell ref="A31:B31"/>
    <mergeCell ref="C31:D31"/>
    <mergeCell ref="H31:I31"/>
    <mergeCell ref="L31:M31"/>
    <mergeCell ref="A32:B32"/>
    <mergeCell ref="H32:I32"/>
    <mergeCell ref="L32:M32"/>
    <mergeCell ref="A33:B33"/>
    <mergeCell ref="H33:I33"/>
    <mergeCell ref="L33:M33"/>
    <mergeCell ref="L39:M39"/>
    <mergeCell ref="A34:B34"/>
    <mergeCell ref="H34:I34"/>
    <mergeCell ref="L34:M34"/>
    <mergeCell ref="A35:B35"/>
    <mergeCell ref="H35:I35"/>
    <mergeCell ref="L35:M35"/>
    <mergeCell ref="A36:B36"/>
    <mergeCell ref="H36:I36"/>
    <mergeCell ref="L36:M36"/>
    <mergeCell ref="A43:B43"/>
    <mergeCell ref="H43:I43"/>
    <mergeCell ref="L43:M43"/>
    <mergeCell ref="A37:B37"/>
    <mergeCell ref="C37:D37"/>
    <mergeCell ref="H37:I37"/>
    <mergeCell ref="L37:M37"/>
    <mergeCell ref="A38:B38"/>
    <mergeCell ref="H38:I38"/>
    <mergeCell ref="L38:M38"/>
    <mergeCell ref="A39:B39"/>
    <mergeCell ref="H39:I39"/>
    <mergeCell ref="A45:B45"/>
    <mergeCell ref="H45:I45"/>
    <mergeCell ref="L45:M45"/>
    <mergeCell ref="A40:B40"/>
    <mergeCell ref="H40:I40"/>
    <mergeCell ref="L40:M40"/>
    <mergeCell ref="A41:B41"/>
    <mergeCell ref="H41:I41"/>
    <mergeCell ref="L41:M41"/>
    <mergeCell ref="A42:B42"/>
    <mergeCell ref="H42:I42"/>
    <mergeCell ref="L42:M42"/>
    <mergeCell ref="A46:B46"/>
    <mergeCell ref="H46:I46"/>
    <mergeCell ref="L46:M46"/>
    <mergeCell ref="A47:B47"/>
    <mergeCell ref="H47:I47"/>
    <mergeCell ref="L47:M47"/>
    <mergeCell ref="A48:B48"/>
    <mergeCell ref="H48:I48"/>
    <mergeCell ref="L48:M48"/>
    <mergeCell ref="A49:B49"/>
    <mergeCell ref="C49:D49"/>
    <mergeCell ref="H49:I49"/>
    <mergeCell ref="L49:M49"/>
    <mergeCell ref="A50:B50"/>
    <mergeCell ref="H50:I50"/>
    <mergeCell ref="L50:M50"/>
    <mergeCell ref="A51:B51"/>
    <mergeCell ref="H51:I51"/>
    <mergeCell ref="L51:M51"/>
    <mergeCell ref="A52:B52"/>
    <mergeCell ref="H52:I52"/>
    <mergeCell ref="L52:M52"/>
    <mergeCell ref="A53:B53"/>
    <mergeCell ref="H53:I53"/>
    <mergeCell ref="L53:M53"/>
    <mergeCell ref="A54:B54"/>
    <mergeCell ref="H54:I54"/>
    <mergeCell ref="L54:M54"/>
    <mergeCell ref="A55:B55"/>
    <mergeCell ref="H55:I55"/>
    <mergeCell ref="L55:M55"/>
    <mergeCell ref="A56:B56"/>
    <mergeCell ref="C56:D56"/>
    <mergeCell ref="H56:I56"/>
    <mergeCell ref="L56:M56"/>
    <mergeCell ref="A57:B57"/>
    <mergeCell ref="H57:I57"/>
    <mergeCell ref="L57:M57"/>
    <mergeCell ref="A62:B62"/>
    <mergeCell ref="H62:I62"/>
    <mergeCell ref="L62:M62"/>
    <mergeCell ref="A63:B63"/>
    <mergeCell ref="H63:I63"/>
    <mergeCell ref="L63:M63"/>
    <mergeCell ref="A58:B58"/>
    <mergeCell ref="H58:I58"/>
    <mergeCell ref="L58:M58"/>
    <mergeCell ref="A59:B59"/>
    <mergeCell ref="H59:I59"/>
    <mergeCell ref="L59:M59"/>
    <mergeCell ref="A60:B60"/>
    <mergeCell ref="H60:I60"/>
    <mergeCell ref="L60:M60"/>
    <mergeCell ref="A72:B72"/>
    <mergeCell ref="H72:I72"/>
    <mergeCell ref="L72:M72"/>
    <mergeCell ref="A67:B67"/>
    <mergeCell ref="C67:D67"/>
    <mergeCell ref="H67:I67"/>
    <mergeCell ref="L67:M67"/>
    <mergeCell ref="A68:B68"/>
    <mergeCell ref="H68:I68"/>
    <mergeCell ref="L68:M68"/>
    <mergeCell ref="A69:B69"/>
    <mergeCell ref="H69:I69"/>
    <mergeCell ref="L69:M69"/>
    <mergeCell ref="A30:M30"/>
    <mergeCell ref="A44:B44"/>
    <mergeCell ref="H44:I44"/>
    <mergeCell ref="L44:M44"/>
    <mergeCell ref="C44:D44"/>
    <mergeCell ref="A70:B70"/>
    <mergeCell ref="H70:I70"/>
    <mergeCell ref="L70:M70"/>
    <mergeCell ref="A71:B71"/>
    <mergeCell ref="H71:I71"/>
    <mergeCell ref="L71:M71"/>
    <mergeCell ref="A64:B64"/>
    <mergeCell ref="H64:I64"/>
    <mergeCell ref="L64:M64"/>
    <mergeCell ref="A65:B65"/>
    <mergeCell ref="H65:I65"/>
    <mergeCell ref="L65:M65"/>
    <mergeCell ref="A66:B66"/>
    <mergeCell ref="H66:I66"/>
    <mergeCell ref="L66:M66"/>
    <mergeCell ref="A61:B61"/>
    <mergeCell ref="C61:D61"/>
    <mergeCell ref="H61:I61"/>
    <mergeCell ref="L61:M61"/>
    <mergeCell ref="A94:B94"/>
    <mergeCell ref="H94:I94"/>
    <mergeCell ref="L94:M94"/>
    <mergeCell ref="A95:B95"/>
    <mergeCell ref="H95:I95"/>
    <mergeCell ref="L95:M95"/>
    <mergeCell ref="A113:M113"/>
    <mergeCell ref="A73:D73"/>
    <mergeCell ref="E73:F73"/>
    <mergeCell ref="I73:J73"/>
    <mergeCell ref="A105:B105"/>
    <mergeCell ref="H105:I105"/>
    <mergeCell ref="L105:M105"/>
    <mergeCell ref="A106:B106"/>
    <mergeCell ref="C106:D106"/>
    <mergeCell ref="H106:I106"/>
    <mergeCell ref="L106:M106"/>
    <mergeCell ref="A111:D111"/>
    <mergeCell ref="E111:F111"/>
    <mergeCell ref="I111:J111"/>
    <mergeCell ref="A110:B110"/>
    <mergeCell ref="H110:I110"/>
    <mergeCell ref="L110:M110"/>
    <mergeCell ref="A107:B107"/>
  </mergeCells>
  <pageMargins left="0.39370078740157483" right="0.39370078740157483" top="0.78740157480314965" bottom="0.39370078740157483" header="0.11811023622047245" footer="0.11811023622047245"/>
  <pageSetup paperSize="9" orientation="landscape" r:id="rId1"/>
  <headerFooter>
    <oddHeader>&amp;L&amp;G&amp;CSERVIÇO PÚBLICO FEDERAL
UNIVERSIDADE FEDERAL DO OESTE DA BAHIA</oddHeader>
    <oddFooter>&amp;R&amp;P  de &amp;N</oddFooter>
  </headerFooter>
  <rowBreaks count="25" manualBreakCount="25">
    <brk id="28" max="16383" man="1"/>
    <brk id="36" max="16383" man="1"/>
    <brk id="43" max="16383" man="1"/>
    <brk id="48" max="16383" man="1"/>
    <brk id="55" max="16383" man="1"/>
    <brk id="60" max="16383" man="1"/>
    <brk id="66" max="16383" man="1"/>
    <brk id="73" max="16383" man="1"/>
    <brk id="78" max="16383" man="1"/>
    <brk id="84" max="16383" man="1"/>
    <brk id="91" max="16383" man="1"/>
    <brk id="99" max="16383" man="1"/>
    <brk id="112" max="16383" man="1"/>
    <brk id="117" max="16383" man="1"/>
    <brk id="127" max="16383" man="1"/>
    <brk id="132" max="16383" man="1"/>
    <brk id="139" max="16383" man="1"/>
    <brk id="145" max="16383" man="1"/>
    <brk id="151" max="16383" man="1"/>
    <brk id="167" max="16383" man="1"/>
    <brk id="174" max="16383" man="1"/>
    <brk id="181" max="16383" man="1"/>
    <brk id="189" max="16383" man="1"/>
    <brk id="198" max="16383" man="1"/>
    <brk id="205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9D98F-DEC9-4012-8BE5-F348D3E03A92}">
  <sheetPr>
    <tabColor theme="8" tint="0.59999389629810485"/>
  </sheetPr>
  <dimension ref="A1:BT244"/>
  <sheetViews>
    <sheetView view="pageLayout" zoomScaleNormal="100" workbookViewId="0">
      <selection activeCell="A5" sqref="A5:M5"/>
    </sheetView>
  </sheetViews>
  <sheetFormatPr defaultRowHeight="15.6" x14ac:dyDescent="0.3"/>
  <cols>
    <col min="1" max="2" width="10.5546875" style="1" customWidth="1"/>
    <col min="3" max="3" width="7" style="1" customWidth="1"/>
    <col min="4" max="5" width="11.21875" style="1" customWidth="1"/>
    <col min="6" max="6" width="10.88671875" style="1" customWidth="1"/>
    <col min="7" max="9" width="11" style="1" customWidth="1"/>
    <col min="10" max="11" width="11.21875" style="1" customWidth="1"/>
    <col min="12" max="13" width="11" style="1" customWidth="1"/>
  </cols>
  <sheetData>
    <row r="1" spans="1:72" ht="30" customHeight="1" x14ac:dyDescent="0.3">
      <c r="A1" s="240" t="s">
        <v>90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</row>
    <row r="2" spans="1:72" ht="9" customHeight="1" x14ac:dyDescent="0.3">
      <c r="A2" s="2"/>
      <c r="B2" s="51"/>
      <c r="C2" s="51"/>
      <c r="D2" s="51"/>
      <c r="E2" s="51"/>
      <c r="F2" s="51"/>
      <c r="G2" s="51"/>
      <c r="H2" s="51"/>
      <c r="I2" s="2"/>
      <c r="J2" s="2"/>
      <c r="K2" s="2"/>
      <c r="L2" s="2"/>
      <c r="M2" s="2"/>
    </row>
    <row r="3" spans="1:72" ht="28.8" customHeight="1" x14ac:dyDescent="0.3">
      <c r="A3" s="241" t="s">
        <v>432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</row>
    <row r="4" spans="1:72" s="65" customFormat="1" ht="9.6" customHeight="1" x14ac:dyDescent="0.3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</row>
    <row r="5" spans="1:72" ht="46.8" customHeight="1" x14ac:dyDescent="0.3">
      <c r="A5" s="341" t="s">
        <v>585</v>
      </c>
      <c r="B5" s="341"/>
      <c r="C5" s="341"/>
      <c r="D5" s="341"/>
      <c r="E5" s="341"/>
      <c r="F5" s="341"/>
      <c r="G5" s="341"/>
      <c r="H5" s="341"/>
      <c r="I5" s="341"/>
      <c r="J5" s="341"/>
      <c r="K5" s="341"/>
      <c r="L5" s="341"/>
      <c r="M5" s="341"/>
    </row>
    <row r="6" spans="1:72" ht="9" customHeight="1" x14ac:dyDescent="0.3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1:72" ht="16.2" thickBot="1" x14ac:dyDescent="0.35">
      <c r="A7" s="243" t="s">
        <v>96</v>
      </c>
      <c r="B7" s="243"/>
      <c r="C7" s="243"/>
      <c r="D7" s="243"/>
      <c r="E7" s="243"/>
      <c r="F7" s="243"/>
      <c r="G7" s="243"/>
      <c r="H7" s="243"/>
      <c r="I7" s="243"/>
      <c r="J7" s="243"/>
      <c r="K7" s="243"/>
      <c r="L7" s="243"/>
      <c r="M7" s="243"/>
    </row>
    <row r="8" spans="1:72" ht="17.399999999999999" customHeight="1" x14ac:dyDescent="0.3">
      <c r="A8" s="66" t="s">
        <v>24</v>
      </c>
      <c r="B8" s="244" t="str">
        <f>Orientações!C7</f>
        <v>Nome Completo da(o) Solicitante</v>
      </c>
      <c r="C8" s="244"/>
      <c r="D8" s="244"/>
      <c r="E8" s="244"/>
      <c r="F8" s="244"/>
      <c r="G8" s="244"/>
      <c r="H8" s="245" t="s">
        <v>93</v>
      </c>
      <c r="I8" s="245"/>
      <c r="J8" s="244">
        <f>Orientações!D8</f>
        <v>1234567</v>
      </c>
      <c r="K8" s="244"/>
      <c r="L8" s="245"/>
      <c r="M8" s="246"/>
    </row>
    <row r="9" spans="1:72" ht="17.399999999999999" customHeight="1" x14ac:dyDescent="0.3">
      <c r="A9" s="221" t="s">
        <v>94</v>
      </c>
      <c r="B9" s="232"/>
      <c r="C9" s="212" t="str">
        <f>Orientações!E9</f>
        <v>Centro das Ciências Exatas e das Tecnologias</v>
      </c>
      <c r="D9" s="212"/>
      <c r="E9" s="212"/>
      <c r="F9" s="212"/>
      <c r="G9" s="212"/>
      <c r="H9" s="232" t="s">
        <v>95</v>
      </c>
      <c r="I9" s="232"/>
      <c r="J9" s="212" t="str">
        <f>Orientações!E10</f>
        <v>40 horas semanais com dedicação exclusiva</v>
      </c>
      <c r="K9" s="212"/>
      <c r="L9" s="212"/>
      <c r="M9" s="237"/>
      <c r="N9" s="1"/>
    </row>
    <row r="10" spans="1:72" ht="17.399999999999999" customHeight="1" x14ac:dyDescent="0.3">
      <c r="A10" s="221" t="s">
        <v>91</v>
      </c>
      <c r="B10" s="232"/>
      <c r="C10" s="232"/>
      <c r="D10" s="193">
        <f>Orientações!E11</f>
        <v>45230</v>
      </c>
      <c r="E10" s="50" t="s">
        <v>56</v>
      </c>
      <c r="F10" s="126">
        <f>Orientações!E12</f>
        <v>45961</v>
      </c>
      <c r="G10" s="95"/>
      <c r="H10" s="15"/>
      <c r="I10" s="15"/>
      <c r="J10" s="95"/>
      <c r="K10" s="95"/>
      <c r="L10" s="95"/>
      <c r="M10" s="97"/>
      <c r="N10" s="1"/>
    </row>
    <row r="11" spans="1:72" ht="17.399999999999999" customHeight="1" thickBot="1" x14ac:dyDescent="0.35">
      <c r="A11" s="238" t="s">
        <v>97</v>
      </c>
      <c r="B11" s="239"/>
      <c r="C11" s="239"/>
      <c r="D11" s="239"/>
      <c r="E11" s="218" t="str">
        <f>IF(Orientações!I15="Sim",CONCATENATE(Orientações!I15," (de ",DAY(Orientações!E16),"/",MONTH(Orientações!E16),"/",YEAR(Orientações!E16)," a ",DAY(Orientações!I16),"/",MONTH(Orientações!I16),"/",YEAR(Orientações!I16),")"),Orientações!I15)</f>
        <v>Não se aplica</v>
      </c>
      <c r="F11" s="218"/>
      <c r="G11" s="218"/>
      <c r="H11" s="218"/>
      <c r="I11" s="12"/>
      <c r="J11" s="99"/>
      <c r="K11" s="12"/>
      <c r="L11" s="12"/>
      <c r="M11" s="13"/>
    </row>
    <row r="12" spans="1:72" ht="17.399999999999999" customHeight="1" thickBot="1" x14ac:dyDescent="0.35">
      <c r="A12" s="212"/>
      <c r="B12" s="212"/>
      <c r="C12" s="212"/>
      <c r="D12" s="212"/>
      <c r="E12" s="212"/>
      <c r="F12" s="212"/>
      <c r="G12" s="212"/>
      <c r="H12" s="2"/>
      <c r="I12" s="2"/>
      <c r="J12" s="2"/>
      <c r="K12" s="2"/>
      <c r="L12" s="2"/>
      <c r="M12" s="2"/>
    </row>
    <row r="13" spans="1:72" ht="17.399999999999999" customHeight="1" x14ac:dyDescent="0.3">
      <c r="A13" s="255" t="str">
        <f>Orientações!B14</f>
        <v>Progressão  solicitada:</v>
      </c>
      <c r="B13" s="245"/>
      <c r="C13" s="67" t="str">
        <f>Orientações!E14</f>
        <v>do nível I da Classe C para o nível II da Classe C</v>
      </c>
      <c r="D13" s="69"/>
      <c r="E13" s="70"/>
      <c r="F13" s="69"/>
      <c r="G13" s="71"/>
      <c r="H13" s="71"/>
      <c r="I13" s="71"/>
      <c r="J13" s="178"/>
      <c r="K13" s="178"/>
      <c r="L13" s="178"/>
      <c r="M13" s="183">
        <f>IF(C13='Dados - não editar'!G2,'Dados - não editar'!J2,IF(C13='Dados - não editar'!G3,'Dados - não editar'!J3,IF(C13='Dados - não editar'!G4,'Dados - não editar'!J4,IF(C13='Dados - não editar'!G5,'Dados - não editar'!J5,IF(C13='Dados - não editar'!G6,'Dados - não editar'!J6,"")))))</f>
        <v>75</v>
      </c>
    </row>
    <row r="14" spans="1:72" ht="17.399999999999999" customHeight="1" x14ac:dyDescent="0.3">
      <c r="A14" s="256" t="s">
        <v>379</v>
      </c>
      <c r="B14" s="257"/>
      <c r="C14" s="257"/>
      <c r="D14" s="257"/>
      <c r="E14" s="257"/>
      <c r="F14" s="257"/>
      <c r="G14" s="4">
        <f>M15</f>
        <v>75</v>
      </c>
      <c r="H14" s="15" t="s">
        <v>98</v>
      </c>
      <c r="J14" s="179"/>
      <c r="K14" s="179"/>
      <c r="L14" s="179"/>
      <c r="M14" s="184">
        <f>IF(J9="20 horas semanais",M13*0.5,M13)</f>
        <v>75</v>
      </c>
    </row>
    <row r="15" spans="1:72" ht="17.399999999999999" customHeight="1" thickBot="1" x14ac:dyDescent="0.35">
      <c r="A15" s="339" t="s">
        <v>92</v>
      </c>
      <c r="B15" s="340"/>
      <c r="C15" s="340"/>
      <c r="D15" s="340"/>
      <c r="E15" s="123" t="str">
        <f>IF(AND(D10&lt;J15,F10&lt;J15),"-",IF(AND(D10&lt;J15,F10&gt;=J15),J15,IF(D10&gt;=J15,D10,"-")))</f>
        <v>-</v>
      </c>
      <c r="F15" s="114" t="s">
        <v>56</v>
      </c>
      <c r="G15" s="124" t="str">
        <f>IF(E15="-","-",F10)</f>
        <v>-</v>
      </c>
      <c r="H15" s="113"/>
      <c r="I15" s="113"/>
      <c r="J15" s="185">
        <v>45962</v>
      </c>
      <c r="K15" s="182"/>
      <c r="L15" s="182"/>
      <c r="M15" s="186">
        <f>IF(Orientações!I15="Sim",M14*0.75,M14)</f>
        <v>75</v>
      </c>
    </row>
    <row r="16" spans="1:72" ht="17.399999999999999" customHeight="1" thickBot="1" x14ac:dyDescent="0.35">
      <c r="A16" s="15"/>
      <c r="B16" s="15"/>
      <c r="C16" s="15"/>
      <c r="D16" s="15"/>
      <c r="E16" s="3"/>
      <c r="F16" s="50"/>
      <c r="G16" s="3"/>
      <c r="H16" s="2"/>
      <c r="I16" s="2"/>
      <c r="J16" s="2"/>
      <c r="K16" s="2"/>
      <c r="L16" s="2"/>
      <c r="M16" s="2"/>
    </row>
    <row r="17" spans="1:13" ht="17.399999999999999" customHeight="1" thickBot="1" x14ac:dyDescent="0.35">
      <c r="A17" s="110" t="s">
        <v>99</v>
      </c>
      <c r="B17" s="111"/>
      <c r="C17" s="111"/>
      <c r="D17" s="111"/>
      <c r="E17" s="111"/>
      <c r="F17" s="132">
        <f>IF(E15="-",0,((G15-E15)/(365/12)))</f>
        <v>0</v>
      </c>
      <c r="G17" s="121" t="s">
        <v>380</v>
      </c>
      <c r="H17" s="121"/>
      <c r="I17" s="111"/>
      <c r="J17" s="111"/>
      <c r="K17" s="111"/>
      <c r="L17" s="122"/>
      <c r="M17" s="112"/>
    </row>
    <row r="18" spans="1:13" ht="17.399999999999999" customHeight="1" x14ac:dyDescent="0.3">
      <c r="A18" s="2"/>
      <c r="B18" s="2"/>
      <c r="C18" s="2"/>
      <c r="D18" s="2"/>
      <c r="E18" s="2"/>
      <c r="F18" s="4"/>
      <c r="G18" s="2"/>
      <c r="H18" s="2"/>
      <c r="I18" s="2"/>
      <c r="J18" s="2"/>
      <c r="K18" s="2"/>
      <c r="L18" s="2"/>
      <c r="M18" s="2"/>
    </row>
    <row r="19" spans="1:13" x14ac:dyDescent="0.3">
      <c r="A19" s="260" t="s">
        <v>100</v>
      </c>
      <c r="B19" s="260"/>
      <c r="C19" s="260"/>
      <c r="D19" s="260"/>
      <c r="E19" s="260"/>
      <c r="F19" s="260"/>
      <c r="G19" s="260"/>
      <c r="H19" s="260"/>
      <c r="I19" s="260"/>
      <c r="J19" s="260"/>
      <c r="K19" s="260"/>
      <c r="L19" s="260"/>
      <c r="M19" s="260"/>
    </row>
    <row r="20" spans="1:13" ht="118.8" customHeight="1" x14ac:dyDescent="0.3">
      <c r="A20" s="261"/>
      <c r="B20" s="261"/>
      <c r="C20" s="261"/>
      <c r="D20" s="261"/>
      <c r="E20" s="261"/>
      <c r="F20" s="261"/>
      <c r="G20" s="261"/>
      <c r="H20" s="261"/>
      <c r="I20" s="261"/>
      <c r="J20" s="261"/>
      <c r="K20" s="261"/>
      <c r="L20" s="261"/>
      <c r="M20" s="261"/>
    </row>
    <row r="21" spans="1:13" ht="8.4" customHeight="1" x14ac:dyDescent="0.3"/>
    <row r="22" spans="1:13" ht="33" customHeight="1" x14ac:dyDescent="0.3">
      <c r="A22" s="247" t="s">
        <v>436</v>
      </c>
      <c r="B22" s="247"/>
      <c r="C22" s="247"/>
      <c r="D22" s="247"/>
      <c r="E22" s="247"/>
      <c r="F22" s="247"/>
      <c r="G22" s="247"/>
      <c r="H22" s="247"/>
      <c r="I22" s="247"/>
      <c r="J22" s="247"/>
      <c r="K22" s="247"/>
      <c r="L22" s="247"/>
      <c r="M22" s="247"/>
    </row>
    <row r="23" spans="1:13" ht="31.2" customHeight="1" x14ac:dyDescent="0.3">
      <c r="A23" s="248" t="s">
        <v>67</v>
      </c>
      <c r="B23" s="248"/>
      <c r="C23" s="249" t="s">
        <v>68</v>
      </c>
      <c r="D23" s="249"/>
      <c r="E23" s="18" t="s">
        <v>176</v>
      </c>
      <c r="F23" s="18" t="s">
        <v>177</v>
      </c>
      <c r="G23" s="18" t="s">
        <v>178</v>
      </c>
      <c r="H23" s="248" t="s">
        <v>69</v>
      </c>
      <c r="I23" s="248"/>
      <c r="J23" s="19" t="s">
        <v>179</v>
      </c>
      <c r="K23" s="19" t="s">
        <v>180</v>
      </c>
      <c r="L23" s="250" t="s">
        <v>70</v>
      </c>
      <c r="M23" s="250"/>
    </row>
    <row r="24" spans="1:13" ht="58.8" customHeight="1" x14ac:dyDescent="0.3">
      <c r="A24" s="251" t="s">
        <v>71</v>
      </c>
      <c r="B24" s="252"/>
      <c r="C24" s="20">
        <f>1.25/15</f>
        <v>8.3333333333333329E-2</v>
      </c>
      <c r="D24" s="21" t="s">
        <v>72</v>
      </c>
      <c r="E24" s="25"/>
      <c r="F24" s="26" t="s">
        <v>416</v>
      </c>
      <c r="G24" s="31">
        <f>C24*E24</f>
        <v>0</v>
      </c>
      <c r="H24" s="253" t="s">
        <v>74</v>
      </c>
      <c r="I24" s="253"/>
      <c r="J24" s="29"/>
      <c r="K24" s="32">
        <f>C24*J24</f>
        <v>0</v>
      </c>
      <c r="L24" s="254" t="s">
        <v>74</v>
      </c>
      <c r="M24" s="254"/>
    </row>
    <row r="25" spans="1:13" ht="94.2" customHeight="1" x14ac:dyDescent="0.3">
      <c r="A25" s="265" t="s">
        <v>303</v>
      </c>
      <c r="B25" s="266"/>
      <c r="C25" s="22">
        <f>1.25/4</f>
        <v>0.3125</v>
      </c>
      <c r="D25" s="23" t="s">
        <v>72</v>
      </c>
      <c r="E25" s="27"/>
      <c r="F25" s="28"/>
      <c r="G25" s="36">
        <f>C25*E25</f>
        <v>0</v>
      </c>
      <c r="H25" s="267"/>
      <c r="I25" s="267"/>
      <c r="J25" s="30"/>
      <c r="K25" s="37">
        <f>C25*J25</f>
        <v>0</v>
      </c>
      <c r="L25" s="268"/>
      <c r="M25" s="268"/>
    </row>
    <row r="26" spans="1:13" ht="112.2" customHeight="1" x14ac:dyDescent="0.3">
      <c r="A26" s="251" t="s">
        <v>73</v>
      </c>
      <c r="B26" s="252"/>
      <c r="C26" s="24">
        <v>0.5</v>
      </c>
      <c r="D26" s="21" t="s">
        <v>304</v>
      </c>
      <c r="E26" s="25"/>
      <c r="F26" s="26"/>
      <c r="G26" s="31">
        <f>C26*E26</f>
        <v>0</v>
      </c>
      <c r="H26" s="253"/>
      <c r="I26" s="253"/>
      <c r="J26" s="29"/>
      <c r="K26" s="32">
        <f>C26*J26</f>
        <v>0</v>
      </c>
      <c r="L26" s="254"/>
      <c r="M26" s="254"/>
    </row>
    <row r="27" spans="1:13" x14ac:dyDescent="0.3">
      <c r="A27" s="262" t="s">
        <v>75</v>
      </c>
      <c r="B27" s="262"/>
      <c r="C27" s="262"/>
      <c r="D27" s="262"/>
      <c r="E27" s="263" t="s">
        <v>76</v>
      </c>
      <c r="F27" s="263"/>
      <c r="G27" s="34">
        <f>SUM(G24:G26)</f>
        <v>0</v>
      </c>
      <c r="H27" s="35"/>
      <c r="I27" s="263" t="s">
        <v>77</v>
      </c>
      <c r="J27" s="263"/>
      <c r="K27" s="34">
        <f>SUM(K24:K26)</f>
        <v>0</v>
      </c>
      <c r="L27" s="35"/>
      <c r="M27" s="33"/>
    </row>
    <row r="28" spans="1:13" ht="16.8" customHeight="1" x14ac:dyDescent="0.3"/>
    <row r="29" spans="1:13" x14ac:dyDescent="0.3">
      <c r="A29" s="327" t="s">
        <v>191</v>
      </c>
      <c r="B29" s="327"/>
      <c r="C29" s="327"/>
      <c r="D29" s="327"/>
      <c r="E29" s="327"/>
      <c r="F29" s="327"/>
      <c r="G29" s="327"/>
      <c r="H29" s="327"/>
      <c r="I29" s="327"/>
      <c r="J29" s="327"/>
      <c r="K29" s="327"/>
      <c r="L29" s="327"/>
      <c r="M29" s="327"/>
    </row>
    <row r="30" spans="1:13" ht="31.2" customHeight="1" x14ac:dyDescent="0.3">
      <c r="A30" s="248" t="s">
        <v>67</v>
      </c>
      <c r="B30" s="248"/>
      <c r="C30" s="249" t="s">
        <v>68</v>
      </c>
      <c r="D30" s="249"/>
      <c r="E30" s="18" t="s">
        <v>176</v>
      </c>
      <c r="F30" s="18" t="s">
        <v>177</v>
      </c>
      <c r="G30" s="18" t="s">
        <v>178</v>
      </c>
      <c r="H30" s="248" t="s">
        <v>69</v>
      </c>
      <c r="I30" s="248"/>
      <c r="J30" s="19" t="s">
        <v>179</v>
      </c>
      <c r="K30" s="19" t="s">
        <v>180</v>
      </c>
      <c r="L30" s="250" t="s">
        <v>70</v>
      </c>
      <c r="M30" s="250"/>
    </row>
    <row r="31" spans="1:13" ht="132" customHeight="1" x14ac:dyDescent="0.3">
      <c r="A31" s="252" t="s">
        <v>78</v>
      </c>
      <c r="B31" s="269"/>
      <c r="C31" s="38">
        <v>0.1</v>
      </c>
      <c r="D31" s="21" t="s">
        <v>79</v>
      </c>
      <c r="E31" s="44" t="s">
        <v>80</v>
      </c>
      <c r="F31" s="45" t="s">
        <v>80</v>
      </c>
      <c r="G31" s="39" t="s">
        <v>80</v>
      </c>
      <c r="H31" s="335" t="s">
        <v>80</v>
      </c>
      <c r="I31" s="336"/>
      <c r="J31" s="46" t="s">
        <v>80</v>
      </c>
      <c r="K31" s="41" t="s">
        <v>80</v>
      </c>
      <c r="L31" s="337" t="s">
        <v>80</v>
      </c>
      <c r="M31" s="338"/>
    </row>
    <row r="32" spans="1:13" ht="19.2" customHeight="1" x14ac:dyDescent="0.3">
      <c r="A32" s="332" t="s">
        <v>86</v>
      </c>
      <c r="B32" s="333"/>
      <c r="C32" s="333"/>
      <c r="D32" s="334"/>
      <c r="E32" s="27"/>
      <c r="F32" s="42"/>
      <c r="G32" s="36">
        <f>E32*C$31</f>
        <v>0</v>
      </c>
      <c r="H32" s="267"/>
      <c r="I32" s="267"/>
      <c r="J32" s="40"/>
      <c r="K32" s="37">
        <f>C$31*J32</f>
        <v>0</v>
      </c>
      <c r="L32" s="268"/>
      <c r="M32" s="268"/>
    </row>
    <row r="33" spans="1:13" ht="19.2" customHeight="1" x14ac:dyDescent="0.3">
      <c r="A33" s="329" t="s">
        <v>87</v>
      </c>
      <c r="B33" s="330"/>
      <c r="C33" s="330"/>
      <c r="D33" s="331"/>
      <c r="E33" s="25"/>
      <c r="F33" s="43"/>
      <c r="G33" s="31">
        <f t="shared" ref="G33:G35" si="0">E33*C$31</f>
        <v>0</v>
      </c>
      <c r="H33" s="253"/>
      <c r="I33" s="253"/>
      <c r="J33" s="29"/>
      <c r="K33" s="32">
        <f t="shared" ref="K33:K35" si="1">C$31*J33</f>
        <v>0</v>
      </c>
      <c r="L33" s="254"/>
      <c r="M33" s="254"/>
    </row>
    <row r="34" spans="1:13" ht="19.2" customHeight="1" x14ac:dyDescent="0.3">
      <c r="A34" s="332" t="s">
        <v>88</v>
      </c>
      <c r="B34" s="333"/>
      <c r="C34" s="333"/>
      <c r="D34" s="334"/>
      <c r="E34" s="27"/>
      <c r="F34" s="42"/>
      <c r="G34" s="36">
        <f t="shared" si="0"/>
        <v>0</v>
      </c>
      <c r="H34" s="267"/>
      <c r="I34" s="267"/>
      <c r="J34" s="30"/>
      <c r="K34" s="37">
        <f t="shared" si="1"/>
        <v>0</v>
      </c>
      <c r="L34" s="268"/>
      <c r="M34" s="268"/>
    </row>
    <row r="35" spans="1:13" ht="19.2" customHeight="1" x14ac:dyDescent="0.3">
      <c r="A35" s="329" t="s">
        <v>89</v>
      </c>
      <c r="B35" s="330"/>
      <c r="C35" s="330"/>
      <c r="D35" s="331"/>
      <c r="E35" s="25"/>
      <c r="F35" s="43"/>
      <c r="G35" s="31">
        <f t="shared" si="0"/>
        <v>0</v>
      </c>
      <c r="H35" s="253"/>
      <c r="I35" s="253"/>
      <c r="J35" s="29"/>
      <c r="K35" s="32">
        <f t="shared" si="1"/>
        <v>0</v>
      </c>
      <c r="L35" s="254"/>
      <c r="M35" s="254"/>
    </row>
    <row r="36" spans="1:13" x14ac:dyDescent="0.3">
      <c r="A36" s="325" t="s">
        <v>75</v>
      </c>
      <c r="B36" s="325"/>
      <c r="C36" s="325"/>
      <c r="D36" s="325"/>
      <c r="E36" s="326" t="s">
        <v>76</v>
      </c>
      <c r="F36" s="326"/>
      <c r="G36" s="81">
        <f>SUM(G31:G35)</f>
        <v>0</v>
      </c>
      <c r="H36" s="82"/>
      <c r="I36" s="326" t="s">
        <v>77</v>
      </c>
      <c r="J36" s="326"/>
      <c r="K36" s="81">
        <f>SUM(K31:K35)</f>
        <v>0</v>
      </c>
      <c r="L36" s="82"/>
      <c r="M36" s="80"/>
    </row>
    <row r="38" spans="1:13" ht="32.4" customHeight="1" x14ac:dyDescent="0.3">
      <c r="A38" s="328" t="s">
        <v>530</v>
      </c>
      <c r="B38" s="328"/>
      <c r="C38" s="328"/>
      <c r="D38" s="328"/>
      <c r="E38" s="328"/>
      <c r="F38" s="328"/>
      <c r="G38" s="328"/>
      <c r="H38" s="328"/>
      <c r="I38" s="328"/>
      <c r="J38" s="328"/>
      <c r="K38" s="328"/>
      <c r="L38" s="328"/>
      <c r="M38" s="328"/>
    </row>
    <row r="39" spans="1:13" ht="32.4" customHeight="1" x14ac:dyDescent="0.3">
      <c r="A39" s="247" t="s">
        <v>531</v>
      </c>
      <c r="B39" s="247"/>
      <c r="C39" s="247"/>
      <c r="D39" s="247"/>
      <c r="E39" s="247"/>
      <c r="F39" s="247"/>
      <c r="G39" s="247"/>
      <c r="H39" s="247"/>
      <c r="I39" s="247"/>
      <c r="J39" s="247"/>
      <c r="K39" s="247"/>
      <c r="L39" s="247"/>
      <c r="M39" s="247"/>
    </row>
    <row r="40" spans="1:13" ht="31.2" customHeight="1" x14ac:dyDescent="0.3">
      <c r="A40" s="248" t="s">
        <v>67</v>
      </c>
      <c r="B40" s="248"/>
      <c r="C40" s="249" t="s">
        <v>68</v>
      </c>
      <c r="D40" s="249"/>
      <c r="E40" s="18" t="s">
        <v>176</v>
      </c>
      <c r="F40" s="18" t="s">
        <v>177</v>
      </c>
      <c r="G40" s="18" t="s">
        <v>178</v>
      </c>
      <c r="H40" s="248" t="s">
        <v>69</v>
      </c>
      <c r="I40" s="248"/>
      <c r="J40" s="19" t="s">
        <v>179</v>
      </c>
      <c r="K40" s="19" t="s">
        <v>180</v>
      </c>
      <c r="L40" s="250" t="s">
        <v>70</v>
      </c>
      <c r="M40" s="250"/>
    </row>
    <row r="41" spans="1:13" ht="74.400000000000006" customHeight="1" x14ac:dyDescent="0.3">
      <c r="A41" s="251" t="s">
        <v>437</v>
      </c>
      <c r="B41" s="252"/>
      <c r="C41" s="20">
        <v>30</v>
      </c>
      <c r="D41" s="21" t="s">
        <v>112</v>
      </c>
      <c r="E41" s="25"/>
      <c r="F41" s="26"/>
      <c r="G41" s="31">
        <f t="shared" ref="G41:G82" si="2">C41*E41</f>
        <v>0</v>
      </c>
      <c r="H41" s="253"/>
      <c r="I41" s="253"/>
      <c r="J41" s="29"/>
      <c r="K41" s="32">
        <f t="shared" ref="K41:K82" si="3">C41*J41</f>
        <v>0</v>
      </c>
      <c r="L41" s="254"/>
      <c r="M41" s="254"/>
    </row>
    <row r="42" spans="1:13" ht="31.2" customHeight="1" x14ac:dyDescent="0.3">
      <c r="A42" s="271" t="s">
        <v>67</v>
      </c>
      <c r="B42" s="271"/>
      <c r="C42" s="272" t="s">
        <v>68</v>
      </c>
      <c r="D42" s="272"/>
      <c r="E42" s="73" t="s">
        <v>176</v>
      </c>
      <c r="F42" s="73" t="s">
        <v>177</v>
      </c>
      <c r="G42" s="73" t="s">
        <v>178</v>
      </c>
      <c r="H42" s="271" t="s">
        <v>69</v>
      </c>
      <c r="I42" s="271"/>
      <c r="J42" s="74" t="s">
        <v>179</v>
      </c>
      <c r="K42" s="74" t="s">
        <v>180</v>
      </c>
      <c r="L42" s="273" t="s">
        <v>70</v>
      </c>
      <c r="M42" s="273"/>
    </row>
    <row r="43" spans="1:13" ht="88.8" customHeight="1" x14ac:dyDescent="0.3">
      <c r="A43" s="265" t="s">
        <v>438</v>
      </c>
      <c r="B43" s="266"/>
      <c r="C43" s="22">
        <v>18</v>
      </c>
      <c r="D43" s="23" t="s">
        <v>112</v>
      </c>
      <c r="E43" s="27"/>
      <c r="F43" s="28"/>
      <c r="G43" s="36">
        <f t="shared" si="2"/>
        <v>0</v>
      </c>
      <c r="H43" s="267"/>
      <c r="I43" s="267"/>
      <c r="J43" s="30"/>
      <c r="K43" s="37">
        <f t="shared" si="3"/>
        <v>0</v>
      </c>
      <c r="L43" s="268"/>
      <c r="M43" s="268"/>
    </row>
    <row r="44" spans="1:13" ht="61.2" customHeight="1" x14ac:dyDescent="0.3">
      <c r="A44" s="252" t="s">
        <v>439</v>
      </c>
      <c r="B44" s="269"/>
      <c r="C44" s="20">
        <v>10</v>
      </c>
      <c r="D44" s="21" t="s">
        <v>112</v>
      </c>
      <c r="E44" s="25"/>
      <c r="F44" s="26"/>
      <c r="G44" s="31">
        <f t="shared" si="2"/>
        <v>0</v>
      </c>
      <c r="H44" s="342"/>
      <c r="I44" s="343"/>
      <c r="J44" s="29"/>
      <c r="K44" s="32">
        <f t="shared" si="3"/>
        <v>0</v>
      </c>
      <c r="L44" s="344"/>
      <c r="M44" s="345"/>
    </row>
    <row r="45" spans="1:13" ht="88.2" customHeight="1" x14ac:dyDescent="0.3">
      <c r="A45" s="265" t="s">
        <v>440</v>
      </c>
      <c r="B45" s="266"/>
      <c r="C45" s="22">
        <v>2</v>
      </c>
      <c r="D45" s="23" t="s">
        <v>112</v>
      </c>
      <c r="E45" s="27"/>
      <c r="F45" s="28"/>
      <c r="G45" s="36">
        <f t="shared" si="2"/>
        <v>0</v>
      </c>
      <c r="H45" s="267"/>
      <c r="I45" s="267"/>
      <c r="J45" s="30"/>
      <c r="K45" s="37">
        <f t="shared" si="3"/>
        <v>0</v>
      </c>
      <c r="L45" s="268"/>
      <c r="M45" s="268"/>
    </row>
    <row r="46" spans="1:13" ht="90" customHeight="1" x14ac:dyDescent="0.3">
      <c r="A46" s="251" t="s">
        <v>441</v>
      </c>
      <c r="B46" s="252"/>
      <c r="C46" s="20">
        <v>3</v>
      </c>
      <c r="D46" s="21" t="s">
        <v>112</v>
      </c>
      <c r="E46" s="25"/>
      <c r="F46" s="26"/>
      <c r="G46" s="31">
        <f t="shared" si="2"/>
        <v>0</v>
      </c>
      <c r="H46" s="253"/>
      <c r="I46" s="253"/>
      <c r="J46" s="29"/>
      <c r="K46" s="32">
        <f t="shared" si="3"/>
        <v>0</v>
      </c>
      <c r="L46" s="254"/>
      <c r="M46" s="254"/>
    </row>
    <row r="47" spans="1:13" ht="58.8" customHeight="1" x14ac:dyDescent="0.3">
      <c r="A47" s="265" t="s">
        <v>442</v>
      </c>
      <c r="B47" s="266"/>
      <c r="C47" s="22">
        <v>0.5</v>
      </c>
      <c r="D47" s="23" t="s">
        <v>113</v>
      </c>
      <c r="E47" s="27"/>
      <c r="F47" s="28"/>
      <c r="G47" s="36">
        <f t="shared" si="2"/>
        <v>0</v>
      </c>
      <c r="H47" s="267"/>
      <c r="I47" s="267"/>
      <c r="J47" s="30"/>
      <c r="K47" s="37">
        <f t="shared" si="3"/>
        <v>0</v>
      </c>
      <c r="L47" s="268"/>
      <c r="M47" s="268"/>
    </row>
    <row r="48" spans="1:13" ht="60.6" customHeight="1" x14ac:dyDescent="0.3">
      <c r="A48" s="251" t="s">
        <v>443</v>
      </c>
      <c r="B48" s="252"/>
      <c r="C48" s="20">
        <v>0.8</v>
      </c>
      <c r="D48" s="21" t="s">
        <v>113</v>
      </c>
      <c r="E48" s="25"/>
      <c r="F48" s="26"/>
      <c r="G48" s="31">
        <f t="shared" si="2"/>
        <v>0</v>
      </c>
      <c r="H48" s="253"/>
      <c r="I48" s="253"/>
      <c r="J48" s="29"/>
      <c r="K48" s="32">
        <f t="shared" si="3"/>
        <v>0</v>
      </c>
      <c r="L48" s="254"/>
      <c r="M48" s="254"/>
    </row>
    <row r="49" spans="1:13" ht="31.2" customHeight="1" x14ac:dyDescent="0.3">
      <c r="A49" s="271" t="s">
        <v>67</v>
      </c>
      <c r="B49" s="271"/>
      <c r="C49" s="272" t="s">
        <v>68</v>
      </c>
      <c r="D49" s="272"/>
      <c r="E49" s="73" t="s">
        <v>176</v>
      </c>
      <c r="F49" s="73" t="s">
        <v>177</v>
      </c>
      <c r="G49" s="73" t="s">
        <v>178</v>
      </c>
      <c r="H49" s="271" t="s">
        <v>69</v>
      </c>
      <c r="I49" s="271"/>
      <c r="J49" s="74" t="s">
        <v>179</v>
      </c>
      <c r="K49" s="74" t="s">
        <v>180</v>
      </c>
      <c r="L49" s="273" t="s">
        <v>70</v>
      </c>
      <c r="M49" s="273"/>
    </row>
    <row r="50" spans="1:13" ht="76.2" customHeight="1" x14ac:dyDescent="0.3">
      <c r="A50" s="265" t="s">
        <v>444</v>
      </c>
      <c r="B50" s="266"/>
      <c r="C50" s="22">
        <v>15</v>
      </c>
      <c r="D50" s="23" t="s">
        <v>114</v>
      </c>
      <c r="E50" s="27"/>
      <c r="F50" s="28"/>
      <c r="G50" s="36">
        <f t="shared" si="2"/>
        <v>0</v>
      </c>
      <c r="H50" s="267"/>
      <c r="I50" s="267"/>
      <c r="J50" s="30"/>
      <c r="K50" s="37">
        <f t="shared" si="3"/>
        <v>0</v>
      </c>
      <c r="L50" s="268"/>
      <c r="M50" s="268"/>
    </row>
    <row r="51" spans="1:13" ht="64.2" customHeight="1" x14ac:dyDescent="0.3">
      <c r="A51" s="251" t="s">
        <v>445</v>
      </c>
      <c r="B51" s="252"/>
      <c r="C51" s="20">
        <v>10</v>
      </c>
      <c r="D51" s="21" t="s">
        <v>114</v>
      </c>
      <c r="E51" s="25"/>
      <c r="F51" s="26"/>
      <c r="G51" s="31">
        <f t="shared" si="2"/>
        <v>0</v>
      </c>
      <c r="H51" s="253"/>
      <c r="I51" s="253"/>
      <c r="J51" s="29"/>
      <c r="K51" s="32">
        <f t="shared" si="3"/>
        <v>0</v>
      </c>
      <c r="L51" s="254"/>
      <c r="M51" s="254"/>
    </row>
    <row r="52" spans="1:13" ht="47.4" customHeight="1" x14ac:dyDescent="0.3">
      <c r="A52" s="265" t="s">
        <v>446</v>
      </c>
      <c r="B52" s="266"/>
      <c r="C52" s="22">
        <v>15</v>
      </c>
      <c r="D52" s="23" t="s">
        <v>115</v>
      </c>
      <c r="E52" s="27"/>
      <c r="F52" s="28"/>
      <c r="G52" s="36">
        <f t="shared" si="2"/>
        <v>0</v>
      </c>
      <c r="H52" s="267"/>
      <c r="I52" s="267"/>
      <c r="J52" s="30"/>
      <c r="K52" s="37">
        <f t="shared" si="3"/>
        <v>0</v>
      </c>
      <c r="L52" s="268"/>
      <c r="M52" s="268"/>
    </row>
    <row r="53" spans="1:13" ht="105.6" customHeight="1" x14ac:dyDescent="0.3">
      <c r="A53" s="251" t="s">
        <v>464</v>
      </c>
      <c r="B53" s="252"/>
      <c r="C53" s="20">
        <v>50</v>
      </c>
      <c r="D53" s="21" t="s">
        <v>112</v>
      </c>
      <c r="E53" s="25"/>
      <c r="F53" s="26"/>
      <c r="G53" s="31">
        <f t="shared" ref="G53:G57" si="4">C53*E53</f>
        <v>0</v>
      </c>
      <c r="H53" s="253"/>
      <c r="I53" s="253"/>
      <c r="J53" s="29"/>
      <c r="K53" s="32">
        <f t="shared" ref="K53:K57" si="5">C53*J53</f>
        <v>0</v>
      </c>
      <c r="L53" s="254"/>
      <c r="M53" s="254"/>
    </row>
    <row r="54" spans="1:13" ht="105.6" customHeight="1" x14ac:dyDescent="0.3">
      <c r="A54" s="265" t="s">
        <v>447</v>
      </c>
      <c r="B54" s="266"/>
      <c r="C54" s="22">
        <v>20</v>
      </c>
      <c r="D54" s="23" t="s">
        <v>112</v>
      </c>
      <c r="E54" s="27"/>
      <c r="F54" s="28"/>
      <c r="G54" s="36">
        <f t="shared" si="4"/>
        <v>0</v>
      </c>
      <c r="H54" s="267"/>
      <c r="I54" s="267"/>
      <c r="J54" s="30"/>
      <c r="K54" s="37">
        <f t="shared" si="5"/>
        <v>0</v>
      </c>
      <c r="L54" s="268"/>
      <c r="M54" s="268"/>
    </row>
    <row r="55" spans="1:13" ht="31.2" customHeight="1" x14ac:dyDescent="0.3">
      <c r="A55" s="248" t="s">
        <v>67</v>
      </c>
      <c r="B55" s="248"/>
      <c r="C55" s="249" t="s">
        <v>68</v>
      </c>
      <c r="D55" s="249"/>
      <c r="E55" s="18" t="s">
        <v>176</v>
      </c>
      <c r="F55" s="18" t="s">
        <v>177</v>
      </c>
      <c r="G55" s="18" t="s">
        <v>178</v>
      </c>
      <c r="H55" s="248" t="s">
        <v>69</v>
      </c>
      <c r="I55" s="248"/>
      <c r="J55" s="19" t="s">
        <v>179</v>
      </c>
      <c r="K55" s="19" t="s">
        <v>180</v>
      </c>
      <c r="L55" s="250" t="s">
        <v>70</v>
      </c>
      <c r="M55" s="250"/>
    </row>
    <row r="56" spans="1:13" ht="102" customHeight="1" x14ac:dyDescent="0.3">
      <c r="A56" s="251" t="s">
        <v>448</v>
      </c>
      <c r="B56" s="252"/>
      <c r="C56" s="20">
        <v>5</v>
      </c>
      <c r="D56" s="21" t="s">
        <v>112</v>
      </c>
      <c r="E56" s="25"/>
      <c r="F56" s="26"/>
      <c r="G56" s="31">
        <f t="shared" si="4"/>
        <v>0</v>
      </c>
      <c r="H56" s="253"/>
      <c r="I56" s="253"/>
      <c r="J56" s="29"/>
      <c r="K56" s="32">
        <f t="shared" si="5"/>
        <v>0</v>
      </c>
      <c r="L56" s="254"/>
      <c r="M56" s="254"/>
    </row>
    <row r="57" spans="1:13" ht="103.8" customHeight="1" x14ac:dyDescent="0.3">
      <c r="A57" s="265" t="s">
        <v>449</v>
      </c>
      <c r="B57" s="266"/>
      <c r="C57" s="22">
        <v>2</v>
      </c>
      <c r="D57" s="23" t="s">
        <v>112</v>
      </c>
      <c r="E57" s="27"/>
      <c r="F57" s="28"/>
      <c r="G57" s="36">
        <f t="shared" si="4"/>
        <v>0</v>
      </c>
      <c r="H57" s="267"/>
      <c r="I57" s="267"/>
      <c r="J57" s="30"/>
      <c r="K57" s="37">
        <f t="shared" si="5"/>
        <v>0</v>
      </c>
      <c r="L57" s="268"/>
      <c r="M57" s="268"/>
    </row>
    <row r="58" spans="1:13" ht="88.2" customHeight="1" x14ac:dyDescent="0.3">
      <c r="A58" s="251" t="s">
        <v>450</v>
      </c>
      <c r="B58" s="252"/>
      <c r="C58" s="20">
        <v>10</v>
      </c>
      <c r="D58" s="21" t="s">
        <v>112</v>
      </c>
      <c r="E58" s="25"/>
      <c r="F58" s="26"/>
      <c r="G58" s="31">
        <f t="shared" ref="G58:G77" si="6">C58*E58</f>
        <v>0</v>
      </c>
      <c r="H58" s="253"/>
      <c r="I58" s="253"/>
      <c r="J58" s="29"/>
      <c r="K58" s="32">
        <f t="shared" ref="K58:K77" si="7">C58*J58</f>
        <v>0</v>
      </c>
      <c r="L58" s="254"/>
      <c r="M58" s="254"/>
    </row>
    <row r="59" spans="1:13" ht="103.2" customHeight="1" x14ac:dyDescent="0.3">
      <c r="A59" s="265" t="s">
        <v>451</v>
      </c>
      <c r="B59" s="266"/>
      <c r="C59" s="22">
        <v>5</v>
      </c>
      <c r="D59" s="23" t="s">
        <v>112</v>
      </c>
      <c r="E59" s="27"/>
      <c r="F59" s="28"/>
      <c r="G59" s="36">
        <f t="shared" si="6"/>
        <v>0</v>
      </c>
      <c r="H59" s="267"/>
      <c r="I59" s="267"/>
      <c r="J59" s="30"/>
      <c r="K59" s="37">
        <f t="shared" si="7"/>
        <v>0</v>
      </c>
      <c r="L59" s="268"/>
      <c r="M59" s="268"/>
    </row>
    <row r="60" spans="1:13" ht="31.2" customHeight="1" x14ac:dyDescent="0.3">
      <c r="A60" s="248" t="s">
        <v>67</v>
      </c>
      <c r="B60" s="248"/>
      <c r="C60" s="249" t="s">
        <v>68</v>
      </c>
      <c r="D60" s="249"/>
      <c r="E60" s="18" t="s">
        <v>176</v>
      </c>
      <c r="F60" s="18" t="s">
        <v>177</v>
      </c>
      <c r="G60" s="18" t="s">
        <v>178</v>
      </c>
      <c r="H60" s="248" t="s">
        <v>69</v>
      </c>
      <c r="I60" s="248"/>
      <c r="J60" s="19" t="s">
        <v>179</v>
      </c>
      <c r="K60" s="19" t="s">
        <v>180</v>
      </c>
      <c r="L60" s="250" t="s">
        <v>70</v>
      </c>
      <c r="M60" s="250"/>
    </row>
    <row r="61" spans="1:13" ht="60" customHeight="1" x14ac:dyDescent="0.3">
      <c r="A61" s="252" t="s">
        <v>465</v>
      </c>
      <c r="B61" s="269"/>
      <c r="C61" s="20">
        <v>10</v>
      </c>
      <c r="D61" s="21" t="s">
        <v>116</v>
      </c>
      <c r="E61" s="25"/>
      <c r="F61" s="26"/>
      <c r="G61" s="31">
        <f t="shared" si="6"/>
        <v>0</v>
      </c>
      <c r="H61" s="342"/>
      <c r="I61" s="343"/>
      <c r="J61" s="29"/>
      <c r="K61" s="32">
        <f t="shared" si="7"/>
        <v>0</v>
      </c>
      <c r="L61" s="344"/>
      <c r="M61" s="345"/>
    </row>
    <row r="62" spans="1:13" ht="44.4" customHeight="1" x14ac:dyDescent="0.3">
      <c r="A62" s="265" t="s">
        <v>452</v>
      </c>
      <c r="B62" s="266"/>
      <c r="C62" s="22">
        <v>5</v>
      </c>
      <c r="D62" s="23" t="s">
        <v>117</v>
      </c>
      <c r="E62" s="27"/>
      <c r="F62" s="28"/>
      <c r="G62" s="36">
        <f t="shared" si="6"/>
        <v>0</v>
      </c>
      <c r="H62" s="267"/>
      <c r="I62" s="267"/>
      <c r="J62" s="30"/>
      <c r="K62" s="37">
        <f t="shared" si="7"/>
        <v>0</v>
      </c>
      <c r="L62" s="268"/>
      <c r="M62" s="268"/>
    </row>
    <row r="63" spans="1:13" ht="118.8" customHeight="1" x14ac:dyDescent="0.3">
      <c r="A63" s="251" t="s">
        <v>453</v>
      </c>
      <c r="B63" s="252"/>
      <c r="C63" s="20">
        <v>20</v>
      </c>
      <c r="D63" s="21" t="s">
        <v>118</v>
      </c>
      <c r="E63" s="25"/>
      <c r="F63" s="26"/>
      <c r="G63" s="31">
        <f t="shared" si="6"/>
        <v>0</v>
      </c>
      <c r="H63" s="253"/>
      <c r="I63" s="253"/>
      <c r="J63" s="29"/>
      <c r="K63" s="32">
        <f t="shared" si="7"/>
        <v>0</v>
      </c>
      <c r="L63" s="254"/>
      <c r="M63" s="254"/>
    </row>
    <row r="64" spans="1:13" ht="91.2" customHeight="1" x14ac:dyDescent="0.3">
      <c r="A64" s="265" t="s">
        <v>454</v>
      </c>
      <c r="B64" s="266"/>
      <c r="C64" s="22">
        <v>7</v>
      </c>
      <c r="D64" s="23" t="s">
        <v>118</v>
      </c>
      <c r="E64" s="27"/>
      <c r="F64" s="28"/>
      <c r="G64" s="36">
        <f t="shared" si="6"/>
        <v>0</v>
      </c>
      <c r="H64" s="267"/>
      <c r="I64" s="267"/>
      <c r="J64" s="30"/>
      <c r="K64" s="37">
        <f t="shared" si="7"/>
        <v>0</v>
      </c>
      <c r="L64" s="268"/>
      <c r="M64" s="268"/>
    </row>
    <row r="65" spans="1:13" ht="32.4" customHeight="1" x14ac:dyDescent="0.3">
      <c r="A65" s="251" t="s">
        <v>455</v>
      </c>
      <c r="B65" s="252"/>
      <c r="C65" s="20">
        <v>3</v>
      </c>
      <c r="D65" s="21" t="s">
        <v>118</v>
      </c>
      <c r="E65" s="25"/>
      <c r="F65" s="26"/>
      <c r="G65" s="31">
        <f t="shared" si="6"/>
        <v>0</v>
      </c>
      <c r="H65" s="253"/>
      <c r="I65" s="253"/>
      <c r="J65" s="29"/>
      <c r="K65" s="32">
        <f t="shared" si="7"/>
        <v>0</v>
      </c>
      <c r="L65" s="254"/>
      <c r="M65" s="254"/>
    </row>
    <row r="66" spans="1:13" ht="46.8" customHeight="1" x14ac:dyDescent="0.3">
      <c r="A66" s="265" t="s">
        <v>456</v>
      </c>
      <c r="B66" s="266"/>
      <c r="C66" s="22">
        <v>1</v>
      </c>
      <c r="D66" s="23" t="s">
        <v>128</v>
      </c>
      <c r="E66" s="27"/>
      <c r="F66" s="28"/>
      <c r="G66" s="36">
        <f t="shared" si="6"/>
        <v>0</v>
      </c>
      <c r="H66" s="267"/>
      <c r="I66" s="267"/>
      <c r="J66" s="30"/>
      <c r="K66" s="37">
        <f t="shared" si="7"/>
        <v>0</v>
      </c>
      <c r="L66" s="268"/>
      <c r="M66" s="268"/>
    </row>
    <row r="67" spans="1:13" ht="31.2" customHeight="1" x14ac:dyDescent="0.3">
      <c r="A67" s="248" t="s">
        <v>67</v>
      </c>
      <c r="B67" s="248"/>
      <c r="C67" s="249" t="s">
        <v>68</v>
      </c>
      <c r="D67" s="249"/>
      <c r="E67" s="18" t="s">
        <v>176</v>
      </c>
      <c r="F67" s="18" t="s">
        <v>177</v>
      </c>
      <c r="G67" s="18" t="s">
        <v>178</v>
      </c>
      <c r="H67" s="248" t="s">
        <v>69</v>
      </c>
      <c r="I67" s="248"/>
      <c r="J67" s="19" t="s">
        <v>179</v>
      </c>
      <c r="K67" s="19" t="s">
        <v>180</v>
      </c>
      <c r="L67" s="250" t="s">
        <v>70</v>
      </c>
      <c r="M67" s="250"/>
    </row>
    <row r="68" spans="1:13" ht="133.19999999999999" customHeight="1" x14ac:dyDescent="0.3">
      <c r="A68" s="251" t="s">
        <v>466</v>
      </c>
      <c r="B68" s="252"/>
      <c r="C68" s="20">
        <v>10</v>
      </c>
      <c r="D68" s="21" t="s">
        <v>119</v>
      </c>
      <c r="E68" s="25"/>
      <c r="F68" s="26"/>
      <c r="G68" s="31">
        <f t="shared" si="6"/>
        <v>0</v>
      </c>
      <c r="H68" s="253"/>
      <c r="I68" s="253"/>
      <c r="J68" s="29"/>
      <c r="K68" s="32">
        <f t="shared" si="7"/>
        <v>0</v>
      </c>
      <c r="L68" s="254"/>
      <c r="M68" s="254"/>
    </row>
    <row r="69" spans="1:13" ht="88.2" customHeight="1" x14ac:dyDescent="0.3">
      <c r="A69" s="265" t="s">
        <v>457</v>
      </c>
      <c r="B69" s="266"/>
      <c r="C69" s="22">
        <v>5</v>
      </c>
      <c r="D69" s="23" t="s">
        <v>116</v>
      </c>
      <c r="E69" s="27"/>
      <c r="F69" s="28"/>
      <c r="G69" s="36">
        <f t="shared" si="6"/>
        <v>0</v>
      </c>
      <c r="H69" s="267"/>
      <c r="I69" s="267"/>
      <c r="J69" s="30"/>
      <c r="K69" s="37">
        <f t="shared" si="7"/>
        <v>0</v>
      </c>
      <c r="L69" s="268"/>
      <c r="M69" s="268"/>
    </row>
    <row r="70" spans="1:13" ht="105.6" customHeight="1" x14ac:dyDescent="0.3">
      <c r="A70" s="251" t="s">
        <v>458</v>
      </c>
      <c r="B70" s="252"/>
      <c r="C70" s="20">
        <v>3</v>
      </c>
      <c r="D70" s="21" t="s">
        <v>120</v>
      </c>
      <c r="E70" s="25"/>
      <c r="F70" s="26"/>
      <c r="G70" s="31">
        <f t="shared" si="6"/>
        <v>0</v>
      </c>
      <c r="H70" s="253"/>
      <c r="I70" s="253"/>
      <c r="J70" s="29"/>
      <c r="K70" s="32">
        <f t="shared" si="7"/>
        <v>0</v>
      </c>
      <c r="L70" s="254"/>
      <c r="M70" s="254"/>
    </row>
    <row r="71" spans="1:13" ht="116.4" customHeight="1" x14ac:dyDescent="0.3">
      <c r="A71" s="265" t="s">
        <v>459</v>
      </c>
      <c r="B71" s="266"/>
      <c r="C71" s="22">
        <v>5</v>
      </c>
      <c r="D71" s="23" t="s">
        <v>121</v>
      </c>
      <c r="E71" s="27"/>
      <c r="F71" s="28"/>
      <c r="G71" s="36">
        <f t="shared" si="6"/>
        <v>0</v>
      </c>
      <c r="H71" s="267"/>
      <c r="I71" s="267"/>
      <c r="J71" s="30"/>
      <c r="K71" s="37">
        <f t="shared" si="7"/>
        <v>0</v>
      </c>
      <c r="L71" s="268"/>
      <c r="M71" s="268"/>
    </row>
    <row r="72" spans="1:13" ht="31.2" customHeight="1" x14ac:dyDescent="0.3">
      <c r="A72" s="248" t="s">
        <v>67</v>
      </c>
      <c r="B72" s="248"/>
      <c r="C72" s="249" t="s">
        <v>68</v>
      </c>
      <c r="D72" s="249"/>
      <c r="E72" s="18" t="s">
        <v>176</v>
      </c>
      <c r="F72" s="18" t="s">
        <v>177</v>
      </c>
      <c r="G72" s="18" t="s">
        <v>178</v>
      </c>
      <c r="H72" s="248" t="s">
        <v>69</v>
      </c>
      <c r="I72" s="248"/>
      <c r="J72" s="19" t="s">
        <v>179</v>
      </c>
      <c r="K72" s="19" t="s">
        <v>180</v>
      </c>
      <c r="L72" s="250" t="s">
        <v>70</v>
      </c>
      <c r="M72" s="250"/>
    </row>
    <row r="73" spans="1:13" ht="79.8" customHeight="1" x14ac:dyDescent="0.3">
      <c r="A73" s="251" t="s">
        <v>460</v>
      </c>
      <c r="B73" s="252"/>
      <c r="C73" s="20">
        <v>1</v>
      </c>
      <c r="D73" s="21" t="s">
        <v>122</v>
      </c>
      <c r="E73" s="25"/>
      <c r="F73" s="26"/>
      <c r="G73" s="31">
        <f t="shared" si="6"/>
        <v>0</v>
      </c>
      <c r="H73" s="253"/>
      <c r="I73" s="253"/>
      <c r="J73" s="29"/>
      <c r="K73" s="32">
        <f t="shared" si="7"/>
        <v>0</v>
      </c>
      <c r="L73" s="254"/>
      <c r="M73" s="254"/>
    </row>
    <row r="74" spans="1:13" ht="76.8" customHeight="1" x14ac:dyDescent="0.3">
      <c r="A74" s="265" t="s">
        <v>461</v>
      </c>
      <c r="B74" s="266"/>
      <c r="C74" s="22">
        <v>3</v>
      </c>
      <c r="D74" s="23" t="s">
        <v>119</v>
      </c>
      <c r="E74" s="27"/>
      <c r="F74" s="28"/>
      <c r="G74" s="36">
        <f t="shared" si="6"/>
        <v>0</v>
      </c>
      <c r="H74" s="267"/>
      <c r="I74" s="267"/>
      <c r="J74" s="30"/>
      <c r="K74" s="37">
        <f t="shared" si="7"/>
        <v>0</v>
      </c>
      <c r="L74" s="268"/>
      <c r="M74" s="268"/>
    </row>
    <row r="75" spans="1:13" ht="90.6" customHeight="1" x14ac:dyDescent="0.3">
      <c r="A75" s="251" t="s">
        <v>107</v>
      </c>
      <c r="B75" s="252"/>
      <c r="C75" s="20">
        <v>2</v>
      </c>
      <c r="D75" s="21" t="s">
        <v>119</v>
      </c>
      <c r="E75" s="25"/>
      <c r="F75" s="26"/>
      <c r="G75" s="31">
        <f t="shared" ref="G75" si="8">C75*E75</f>
        <v>0</v>
      </c>
      <c r="H75" s="253"/>
      <c r="I75" s="253"/>
      <c r="J75" s="29"/>
      <c r="K75" s="32">
        <f t="shared" ref="K75" si="9">C75*J75</f>
        <v>0</v>
      </c>
      <c r="L75" s="254"/>
      <c r="M75" s="254"/>
    </row>
    <row r="76" spans="1:13" ht="76.2" customHeight="1" x14ac:dyDescent="0.3">
      <c r="A76" s="265" t="s">
        <v>462</v>
      </c>
      <c r="B76" s="266"/>
      <c r="C76" s="22">
        <v>0.5</v>
      </c>
      <c r="D76" s="23" t="s">
        <v>123</v>
      </c>
      <c r="E76" s="27"/>
      <c r="F76" s="28"/>
      <c r="G76" s="36">
        <f t="shared" si="6"/>
        <v>0</v>
      </c>
      <c r="H76" s="267"/>
      <c r="I76" s="267"/>
      <c r="J76" s="30"/>
      <c r="K76" s="37">
        <f t="shared" si="7"/>
        <v>0</v>
      </c>
      <c r="L76" s="268"/>
      <c r="M76" s="268"/>
    </row>
    <row r="77" spans="1:13" ht="90.6" customHeight="1" x14ac:dyDescent="0.3">
      <c r="A77" s="251" t="s">
        <v>109</v>
      </c>
      <c r="B77" s="252"/>
      <c r="C77" s="20">
        <v>0.3</v>
      </c>
      <c r="D77" s="21" t="s">
        <v>123</v>
      </c>
      <c r="E77" s="25"/>
      <c r="F77" s="26"/>
      <c r="G77" s="31">
        <f t="shared" si="6"/>
        <v>0</v>
      </c>
      <c r="H77" s="253"/>
      <c r="I77" s="253"/>
      <c r="J77" s="29"/>
      <c r="K77" s="32">
        <f t="shared" si="7"/>
        <v>0</v>
      </c>
      <c r="L77" s="254"/>
      <c r="M77" s="254"/>
    </row>
    <row r="78" spans="1:13" ht="31.2" customHeight="1" x14ac:dyDescent="0.3">
      <c r="A78" s="271" t="s">
        <v>67</v>
      </c>
      <c r="B78" s="271"/>
      <c r="C78" s="272" t="s">
        <v>68</v>
      </c>
      <c r="D78" s="272"/>
      <c r="E78" s="73" t="s">
        <v>176</v>
      </c>
      <c r="F78" s="73" t="s">
        <v>177</v>
      </c>
      <c r="G78" s="73" t="s">
        <v>178</v>
      </c>
      <c r="H78" s="271" t="s">
        <v>69</v>
      </c>
      <c r="I78" s="271"/>
      <c r="J78" s="74" t="s">
        <v>179</v>
      </c>
      <c r="K78" s="74" t="s">
        <v>180</v>
      </c>
      <c r="L78" s="273" t="s">
        <v>70</v>
      </c>
      <c r="M78" s="273"/>
    </row>
    <row r="79" spans="1:13" ht="103.2" customHeight="1" x14ac:dyDescent="0.3">
      <c r="A79" s="265" t="s">
        <v>467</v>
      </c>
      <c r="B79" s="266"/>
      <c r="C79" s="22">
        <v>30</v>
      </c>
      <c r="D79" s="23" t="s">
        <v>124</v>
      </c>
      <c r="E79" s="27"/>
      <c r="F79" s="28"/>
      <c r="G79" s="36">
        <f t="shared" ref="G79:G80" si="10">C79*E79</f>
        <v>0</v>
      </c>
      <c r="H79" s="267"/>
      <c r="I79" s="267"/>
      <c r="J79" s="30"/>
      <c r="K79" s="37">
        <f t="shared" ref="K79:K80" si="11">C79*J79</f>
        <v>0</v>
      </c>
      <c r="L79" s="268"/>
      <c r="M79" s="268"/>
    </row>
    <row r="80" spans="1:13" ht="47.4" customHeight="1" x14ac:dyDescent="0.3">
      <c r="A80" s="251" t="s">
        <v>110</v>
      </c>
      <c r="B80" s="252"/>
      <c r="C80" s="20">
        <v>10</v>
      </c>
      <c r="D80" s="21" t="s">
        <v>125</v>
      </c>
      <c r="E80" s="25"/>
      <c r="F80" s="26"/>
      <c r="G80" s="31">
        <f t="shared" si="10"/>
        <v>0</v>
      </c>
      <c r="H80" s="253"/>
      <c r="I80" s="253"/>
      <c r="J80" s="29"/>
      <c r="K80" s="32">
        <f t="shared" si="11"/>
        <v>0</v>
      </c>
      <c r="L80" s="254"/>
      <c r="M80" s="254"/>
    </row>
    <row r="81" spans="1:13" ht="88.8" customHeight="1" x14ac:dyDescent="0.3">
      <c r="A81" s="265" t="s">
        <v>463</v>
      </c>
      <c r="B81" s="266"/>
      <c r="C81" s="22">
        <v>3</v>
      </c>
      <c r="D81" s="23" t="s">
        <v>126</v>
      </c>
      <c r="E81" s="27"/>
      <c r="F81" s="28"/>
      <c r="G81" s="36">
        <f t="shared" si="2"/>
        <v>0</v>
      </c>
      <c r="H81" s="267"/>
      <c r="I81" s="267"/>
      <c r="J81" s="30"/>
      <c r="K81" s="37">
        <f t="shared" si="3"/>
        <v>0</v>
      </c>
      <c r="L81" s="268"/>
      <c r="M81" s="268"/>
    </row>
    <row r="82" spans="1:13" ht="31.8" customHeight="1" x14ac:dyDescent="0.3">
      <c r="A82" s="251" t="s">
        <v>111</v>
      </c>
      <c r="B82" s="252"/>
      <c r="C82" s="20">
        <v>1.5</v>
      </c>
      <c r="D82" s="21" t="s">
        <v>127</v>
      </c>
      <c r="E82" s="25"/>
      <c r="F82" s="26"/>
      <c r="G82" s="31">
        <f t="shared" si="2"/>
        <v>0</v>
      </c>
      <c r="H82" s="253"/>
      <c r="I82" s="253"/>
      <c r="J82" s="29"/>
      <c r="K82" s="32">
        <f t="shared" si="3"/>
        <v>0</v>
      </c>
      <c r="L82" s="254"/>
      <c r="M82" s="254"/>
    </row>
    <row r="83" spans="1:13" x14ac:dyDescent="0.3">
      <c r="A83" s="262" t="s">
        <v>75</v>
      </c>
      <c r="B83" s="262"/>
      <c r="C83" s="262"/>
      <c r="D83" s="262"/>
      <c r="E83" s="263" t="s">
        <v>76</v>
      </c>
      <c r="F83" s="263"/>
      <c r="G83" s="34">
        <f>SUM(G41:G82)</f>
        <v>0</v>
      </c>
      <c r="H83" s="35"/>
      <c r="I83" s="263" t="s">
        <v>77</v>
      </c>
      <c r="J83" s="263"/>
      <c r="K83" s="34">
        <f>SUM(K41:K82)</f>
        <v>0</v>
      </c>
      <c r="L83" s="35"/>
      <c r="M83" s="33"/>
    </row>
    <row r="85" spans="1:13" ht="33" customHeight="1" x14ac:dyDescent="0.3">
      <c r="A85" s="327" t="s">
        <v>468</v>
      </c>
      <c r="B85" s="327"/>
      <c r="C85" s="327"/>
      <c r="D85" s="327"/>
      <c r="E85" s="327"/>
      <c r="F85" s="327"/>
      <c r="G85" s="327"/>
      <c r="H85" s="327"/>
      <c r="I85" s="327"/>
      <c r="J85" s="327"/>
      <c r="K85" s="327"/>
      <c r="L85" s="327"/>
      <c r="M85" s="327"/>
    </row>
    <row r="86" spans="1:13" ht="31.2" customHeight="1" x14ac:dyDescent="0.3">
      <c r="A86" s="248" t="s">
        <v>67</v>
      </c>
      <c r="B86" s="248"/>
      <c r="C86" s="249" t="s">
        <v>68</v>
      </c>
      <c r="D86" s="249"/>
      <c r="E86" s="18" t="s">
        <v>176</v>
      </c>
      <c r="F86" s="18" t="s">
        <v>177</v>
      </c>
      <c r="G86" s="18" t="s">
        <v>178</v>
      </c>
      <c r="H86" s="248" t="s">
        <v>69</v>
      </c>
      <c r="I86" s="248"/>
      <c r="J86" s="19" t="s">
        <v>179</v>
      </c>
      <c r="K86" s="19" t="s">
        <v>180</v>
      </c>
      <c r="L86" s="250" t="s">
        <v>70</v>
      </c>
      <c r="M86" s="250"/>
    </row>
    <row r="87" spans="1:13" ht="118.8" customHeight="1" x14ac:dyDescent="0.3">
      <c r="A87" s="252" t="s">
        <v>481</v>
      </c>
      <c r="B87" s="269"/>
      <c r="C87" s="20">
        <v>0.5</v>
      </c>
      <c r="D87" s="21" t="s">
        <v>81</v>
      </c>
      <c r="E87" s="25"/>
      <c r="F87" s="26"/>
      <c r="G87" s="31">
        <f t="shared" ref="G87:G109" si="12">C87*E87</f>
        <v>0</v>
      </c>
      <c r="H87" s="253"/>
      <c r="I87" s="253"/>
      <c r="J87" s="29"/>
      <c r="K87" s="32">
        <f t="shared" ref="K87:K109" si="13">C87*J87</f>
        <v>0</v>
      </c>
      <c r="L87" s="254"/>
      <c r="M87" s="254"/>
    </row>
    <row r="88" spans="1:13" ht="189" customHeight="1" x14ac:dyDescent="0.3">
      <c r="A88" s="266" t="s">
        <v>469</v>
      </c>
      <c r="B88" s="270"/>
      <c r="C88" s="22">
        <v>0.25</v>
      </c>
      <c r="D88" s="23" t="s">
        <v>482</v>
      </c>
      <c r="E88" s="27"/>
      <c r="F88" s="28"/>
      <c r="G88" s="36">
        <f t="shared" si="12"/>
        <v>0</v>
      </c>
      <c r="H88" s="267"/>
      <c r="I88" s="267"/>
      <c r="J88" s="30"/>
      <c r="K88" s="37">
        <f t="shared" si="13"/>
        <v>0</v>
      </c>
      <c r="L88" s="268"/>
      <c r="M88" s="268"/>
    </row>
    <row r="89" spans="1:13" ht="103.2" customHeight="1" x14ac:dyDescent="0.3">
      <c r="A89" s="252" t="s">
        <v>483</v>
      </c>
      <c r="B89" s="269"/>
      <c r="C89" s="20">
        <v>0.5</v>
      </c>
      <c r="D89" s="21" t="s">
        <v>81</v>
      </c>
      <c r="E89" s="25"/>
      <c r="F89" s="26"/>
      <c r="G89" s="31">
        <f t="shared" si="12"/>
        <v>0</v>
      </c>
      <c r="H89" s="253"/>
      <c r="I89" s="253"/>
      <c r="J89" s="29"/>
      <c r="K89" s="32">
        <f t="shared" si="13"/>
        <v>0</v>
      </c>
      <c r="L89" s="254"/>
      <c r="M89" s="254"/>
    </row>
    <row r="90" spans="1:13" ht="31.2" customHeight="1" x14ac:dyDescent="0.3">
      <c r="A90" s="271" t="s">
        <v>67</v>
      </c>
      <c r="B90" s="271"/>
      <c r="C90" s="272" t="s">
        <v>68</v>
      </c>
      <c r="D90" s="272"/>
      <c r="E90" s="73" t="s">
        <v>176</v>
      </c>
      <c r="F90" s="73" t="s">
        <v>177</v>
      </c>
      <c r="G90" s="73" t="s">
        <v>178</v>
      </c>
      <c r="H90" s="271" t="s">
        <v>69</v>
      </c>
      <c r="I90" s="271"/>
      <c r="J90" s="74" t="s">
        <v>179</v>
      </c>
      <c r="K90" s="74" t="s">
        <v>180</v>
      </c>
      <c r="L90" s="273" t="s">
        <v>70</v>
      </c>
      <c r="M90" s="273"/>
    </row>
    <row r="91" spans="1:13" ht="119.4" customHeight="1" x14ac:dyDescent="0.3">
      <c r="A91" s="266" t="s">
        <v>470</v>
      </c>
      <c r="B91" s="270"/>
      <c r="C91" s="22">
        <v>0.25</v>
      </c>
      <c r="D91" s="23" t="s">
        <v>199</v>
      </c>
      <c r="E91" s="27"/>
      <c r="F91" s="28"/>
      <c r="G91" s="36">
        <f t="shared" si="12"/>
        <v>0</v>
      </c>
      <c r="H91" s="267"/>
      <c r="I91" s="267"/>
      <c r="J91" s="30"/>
      <c r="K91" s="37">
        <f t="shared" si="13"/>
        <v>0</v>
      </c>
      <c r="L91" s="268"/>
      <c r="M91" s="268"/>
    </row>
    <row r="92" spans="1:13" ht="130.80000000000001" customHeight="1" x14ac:dyDescent="0.3">
      <c r="A92" s="252" t="s">
        <v>84</v>
      </c>
      <c r="B92" s="269"/>
      <c r="C92" s="20">
        <v>0.5</v>
      </c>
      <c r="D92" s="21" t="s">
        <v>81</v>
      </c>
      <c r="E92" s="25"/>
      <c r="F92" s="26"/>
      <c r="G92" s="31">
        <f t="shared" si="12"/>
        <v>0</v>
      </c>
      <c r="H92" s="253"/>
      <c r="I92" s="253"/>
      <c r="J92" s="29"/>
      <c r="K92" s="32">
        <f t="shared" si="13"/>
        <v>0</v>
      </c>
      <c r="L92" s="254"/>
      <c r="M92" s="254"/>
    </row>
    <row r="93" spans="1:13" ht="117.6" customHeight="1" x14ac:dyDescent="0.3">
      <c r="A93" s="266" t="s">
        <v>484</v>
      </c>
      <c r="B93" s="270"/>
      <c r="C93" s="22">
        <v>0.5</v>
      </c>
      <c r="D93" s="23" t="s">
        <v>81</v>
      </c>
      <c r="E93" s="27"/>
      <c r="F93" s="28"/>
      <c r="G93" s="36">
        <f t="shared" si="12"/>
        <v>0</v>
      </c>
      <c r="H93" s="267"/>
      <c r="I93" s="267"/>
      <c r="J93" s="30"/>
      <c r="K93" s="37">
        <f t="shared" si="13"/>
        <v>0</v>
      </c>
      <c r="L93" s="268"/>
      <c r="M93" s="268"/>
    </row>
    <row r="94" spans="1:13" ht="46.8" customHeight="1" x14ac:dyDescent="0.3">
      <c r="A94" s="252" t="s">
        <v>471</v>
      </c>
      <c r="B94" s="269"/>
      <c r="C94" s="20">
        <v>0.6</v>
      </c>
      <c r="D94" s="21" t="s">
        <v>82</v>
      </c>
      <c r="E94" s="25"/>
      <c r="F94" s="26"/>
      <c r="G94" s="31">
        <f t="shared" ref="G94:G105" si="14">C94*E94</f>
        <v>0</v>
      </c>
      <c r="H94" s="253"/>
      <c r="I94" s="253"/>
      <c r="J94" s="29"/>
      <c r="K94" s="32">
        <f t="shared" ref="K94:K105" si="15">C94*J94</f>
        <v>0</v>
      </c>
      <c r="L94" s="254"/>
      <c r="M94" s="254"/>
    </row>
    <row r="95" spans="1:13" ht="31.2" customHeight="1" x14ac:dyDescent="0.3">
      <c r="A95" s="271" t="s">
        <v>67</v>
      </c>
      <c r="B95" s="271"/>
      <c r="C95" s="272" t="s">
        <v>68</v>
      </c>
      <c r="D95" s="272"/>
      <c r="E95" s="73" t="s">
        <v>176</v>
      </c>
      <c r="F95" s="73" t="s">
        <v>177</v>
      </c>
      <c r="G95" s="73" t="s">
        <v>178</v>
      </c>
      <c r="H95" s="271" t="s">
        <v>69</v>
      </c>
      <c r="I95" s="271"/>
      <c r="J95" s="74" t="s">
        <v>179</v>
      </c>
      <c r="K95" s="74" t="s">
        <v>180</v>
      </c>
      <c r="L95" s="273" t="s">
        <v>70</v>
      </c>
      <c r="M95" s="273"/>
    </row>
    <row r="96" spans="1:13" ht="46.8" customHeight="1" x14ac:dyDescent="0.3">
      <c r="A96" s="266" t="s">
        <v>472</v>
      </c>
      <c r="B96" s="270"/>
      <c r="C96" s="22">
        <v>0.3</v>
      </c>
      <c r="D96" s="23" t="s">
        <v>485</v>
      </c>
      <c r="E96" s="27"/>
      <c r="F96" s="28"/>
      <c r="G96" s="36">
        <f t="shared" si="14"/>
        <v>0</v>
      </c>
      <c r="H96" s="267"/>
      <c r="I96" s="267"/>
      <c r="J96" s="30"/>
      <c r="K96" s="37">
        <f t="shared" si="15"/>
        <v>0</v>
      </c>
      <c r="L96" s="268"/>
      <c r="M96" s="268"/>
    </row>
    <row r="97" spans="1:13" ht="46.8" customHeight="1" x14ac:dyDescent="0.3">
      <c r="A97" s="252" t="s">
        <v>473</v>
      </c>
      <c r="B97" s="269"/>
      <c r="C97" s="20">
        <v>1</v>
      </c>
      <c r="D97" s="21" t="s">
        <v>82</v>
      </c>
      <c r="E97" s="25"/>
      <c r="F97" s="26"/>
      <c r="G97" s="31">
        <f t="shared" si="14"/>
        <v>0</v>
      </c>
      <c r="H97" s="253"/>
      <c r="I97" s="253"/>
      <c r="J97" s="29"/>
      <c r="K97" s="32">
        <f t="shared" si="15"/>
        <v>0</v>
      </c>
      <c r="L97" s="254"/>
      <c r="M97" s="254"/>
    </row>
    <row r="98" spans="1:13" ht="46.2" customHeight="1" x14ac:dyDescent="0.3">
      <c r="A98" s="266" t="s">
        <v>474</v>
      </c>
      <c r="B98" s="270"/>
      <c r="C98" s="22">
        <v>0.5</v>
      </c>
      <c r="D98" s="23" t="s">
        <v>485</v>
      </c>
      <c r="E98" s="27"/>
      <c r="F98" s="28"/>
      <c r="G98" s="36">
        <f t="shared" si="14"/>
        <v>0</v>
      </c>
      <c r="H98" s="267"/>
      <c r="I98" s="267"/>
      <c r="J98" s="30"/>
      <c r="K98" s="37">
        <f t="shared" si="15"/>
        <v>0</v>
      </c>
      <c r="L98" s="268"/>
      <c r="M98" s="268"/>
    </row>
    <row r="99" spans="1:13" ht="46.2" customHeight="1" x14ac:dyDescent="0.3">
      <c r="A99" s="252" t="s">
        <v>475</v>
      </c>
      <c r="B99" s="269"/>
      <c r="C99" s="20">
        <v>1.2</v>
      </c>
      <c r="D99" s="21" t="s">
        <v>83</v>
      </c>
      <c r="E99" s="25"/>
      <c r="F99" s="26"/>
      <c r="G99" s="31">
        <f t="shared" ref="G99:G100" si="16">C99*E99</f>
        <v>0</v>
      </c>
      <c r="H99" s="253"/>
      <c r="I99" s="253"/>
      <c r="J99" s="29"/>
      <c r="K99" s="32">
        <f t="shared" ref="K99:K100" si="17">C99*J99</f>
        <v>0</v>
      </c>
      <c r="L99" s="254"/>
      <c r="M99" s="254"/>
    </row>
    <row r="100" spans="1:13" ht="118.8" customHeight="1" x14ac:dyDescent="0.3">
      <c r="A100" s="266" t="s">
        <v>476</v>
      </c>
      <c r="B100" s="270"/>
      <c r="C100" s="22">
        <v>1</v>
      </c>
      <c r="D100" s="23" t="s">
        <v>122</v>
      </c>
      <c r="E100" s="27"/>
      <c r="F100" s="28"/>
      <c r="G100" s="36">
        <f t="shared" si="16"/>
        <v>0</v>
      </c>
      <c r="H100" s="267"/>
      <c r="I100" s="267"/>
      <c r="J100" s="30"/>
      <c r="K100" s="37">
        <f t="shared" si="17"/>
        <v>0</v>
      </c>
      <c r="L100" s="268"/>
      <c r="M100" s="268"/>
    </row>
    <row r="101" spans="1:13" ht="87.6" customHeight="1" x14ac:dyDescent="0.3">
      <c r="A101" s="252" t="s">
        <v>486</v>
      </c>
      <c r="B101" s="269"/>
      <c r="C101" s="20">
        <v>1</v>
      </c>
      <c r="D101" s="21" t="s">
        <v>122</v>
      </c>
      <c r="E101" s="25"/>
      <c r="F101" s="26"/>
      <c r="G101" s="31">
        <f t="shared" ref="G101:G103" si="18">C101*E101</f>
        <v>0</v>
      </c>
      <c r="H101" s="253"/>
      <c r="I101" s="253"/>
      <c r="J101" s="29"/>
      <c r="K101" s="32">
        <f t="shared" ref="K101:K103" si="19">C101*J101</f>
        <v>0</v>
      </c>
      <c r="L101" s="254"/>
      <c r="M101" s="254"/>
    </row>
    <row r="102" spans="1:13" ht="31.2" customHeight="1" x14ac:dyDescent="0.3">
      <c r="A102" s="271" t="s">
        <v>67</v>
      </c>
      <c r="B102" s="271"/>
      <c r="C102" s="272" t="s">
        <v>68</v>
      </c>
      <c r="D102" s="272"/>
      <c r="E102" s="73" t="s">
        <v>176</v>
      </c>
      <c r="F102" s="73" t="s">
        <v>177</v>
      </c>
      <c r="G102" s="73" t="s">
        <v>178</v>
      </c>
      <c r="H102" s="271" t="s">
        <v>69</v>
      </c>
      <c r="I102" s="271"/>
      <c r="J102" s="74" t="s">
        <v>179</v>
      </c>
      <c r="K102" s="74" t="s">
        <v>180</v>
      </c>
      <c r="L102" s="273" t="s">
        <v>70</v>
      </c>
      <c r="M102" s="273"/>
    </row>
    <row r="103" spans="1:13" ht="73.8" customHeight="1" x14ac:dyDescent="0.3">
      <c r="A103" s="266" t="s">
        <v>487</v>
      </c>
      <c r="B103" s="270"/>
      <c r="C103" s="22">
        <v>2</v>
      </c>
      <c r="D103" s="23" t="s">
        <v>132</v>
      </c>
      <c r="E103" s="27"/>
      <c r="F103" s="28"/>
      <c r="G103" s="36">
        <f t="shared" si="18"/>
        <v>0</v>
      </c>
      <c r="H103" s="267"/>
      <c r="I103" s="267"/>
      <c r="J103" s="30"/>
      <c r="K103" s="37">
        <f t="shared" si="19"/>
        <v>0</v>
      </c>
      <c r="L103" s="268"/>
      <c r="M103" s="268"/>
    </row>
    <row r="104" spans="1:13" ht="87.6" customHeight="1" x14ac:dyDescent="0.3">
      <c r="A104" s="252" t="s">
        <v>488</v>
      </c>
      <c r="B104" s="269"/>
      <c r="C104" s="20">
        <v>2</v>
      </c>
      <c r="D104" s="21" t="s">
        <v>132</v>
      </c>
      <c r="E104" s="25"/>
      <c r="F104" s="26"/>
      <c r="G104" s="31">
        <f t="shared" si="14"/>
        <v>0</v>
      </c>
      <c r="H104" s="253"/>
      <c r="I104" s="253"/>
      <c r="J104" s="29"/>
      <c r="K104" s="32">
        <f t="shared" si="15"/>
        <v>0</v>
      </c>
      <c r="L104" s="254"/>
      <c r="M104" s="254"/>
    </row>
    <row r="105" spans="1:13" ht="76.2" customHeight="1" x14ac:dyDescent="0.3">
      <c r="A105" s="266" t="s">
        <v>477</v>
      </c>
      <c r="B105" s="270"/>
      <c r="C105" s="22">
        <v>4</v>
      </c>
      <c r="D105" s="23" t="s">
        <v>132</v>
      </c>
      <c r="E105" s="27"/>
      <c r="F105" s="28"/>
      <c r="G105" s="36">
        <f t="shared" si="14"/>
        <v>0</v>
      </c>
      <c r="H105" s="267"/>
      <c r="I105" s="267"/>
      <c r="J105" s="30"/>
      <c r="K105" s="37">
        <f t="shared" si="15"/>
        <v>0</v>
      </c>
      <c r="L105" s="268"/>
      <c r="M105" s="268"/>
    </row>
    <row r="106" spans="1:13" ht="77.400000000000006" customHeight="1" x14ac:dyDescent="0.3">
      <c r="A106" s="252" t="s">
        <v>478</v>
      </c>
      <c r="B106" s="269"/>
      <c r="C106" s="20">
        <v>6</v>
      </c>
      <c r="D106" s="21" t="s">
        <v>132</v>
      </c>
      <c r="E106" s="25"/>
      <c r="F106" s="26"/>
      <c r="G106" s="31">
        <f t="shared" ref="G106:G107" si="20">C106*E106</f>
        <v>0</v>
      </c>
      <c r="H106" s="253"/>
      <c r="I106" s="253"/>
      <c r="J106" s="29"/>
      <c r="K106" s="32">
        <f t="shared" ref="K106:K107" si="21">C106*J106</f>
        <v>0</v>
      </c>
      <c r="L106" s="254"/>
      <c r="M106" s="254"/>
    </row>
    <row r="107" spans="1:13" ht="87.6" customHeight="1" x14ac:dyDescent="0.3">
      <c r="A107" s="266" t="s">
        <v>479</v>
      </c>
      <c r="B107" s="270"/>
      <c r="C107" s="22">
        <v>2</v>
      </c>
      <c r="D107" s="23" t="s">
        <v>132</v>
      </c>
      <c r="E107" s="27"/>
      <c r="F107" s="28"/>
      <c r="G107" s="36">
        <f t="shared" si="20"/>
        <v>0</v>
      </c>
      <c r="H107" s="267"/>
      <c r="I107" s="267"/>
      <c r="J107" s="30"/>
      <c r="K107" s="37">
        <f t="shared" si="21"/>
        <v>0</v>
      </c>
      <c r="L107" s="268"/>
      <c r="M107" s="268"/>
    </row>
    <row r="108" spans="1:13" ht="31.2" customHeight="1" x14ac:dyDescent="0.3">
      <c r="A108" s="248" t="s">
        <v>67</v>
      </c>
      <c r="B108" s="248"/>
      <c r="C108" s="249" t="s">
        <v>68</v>
      </c>
      <c r="D108" s="249"/>
      <c r="E108" s="18" t="s">
        <v>176</v>
      </c>
      <c r="F108" s="18" t="s">
        <v>177</v>
      </c>
      <c r="G108" s="18" t="s">
        <v>178</v>
      </c>
      <c r="H108" s="248" t="s">
        <v>69</v>
      </c>
      <c r="I108" s="248"/>
      <c r="J108" s="19" t="s">
        <v>179</v>
      </c>
      <c r="K108" s="19" t="s">
        <v>180</v>
      </c>
      <c r="L108" s="250" t="s">
        <v>70</v>
      </c>
      <c r="M108" s="250"/>
    </row>
    <row r="109" spans="1:13" ht="88.8" customHeight="1" x14ac:dyDescent="0.3">
      <c r="A109" s="252" t="s">
        <v>480</v>
      </c>
      <c r="B109" s="269"/>
      <c r="C109" s="20">
        <v>1</v>
      </c>
      <c r="D109" s="21" t="s">
        <v>122</v>
      </c>
      <c r="E109" s="25"/>
      <c r="F109" s="26"/>
      <c r="G109" s="31">
        <f t="shared" si="12"/>
        <v>0</v>
      </c>
      <c r="H109" s="253"/>
      <c r="I109" s="253"/>
      <c r="J109" s="29"/>
      <c r="K109" s="32">
        <f t="shared" si="13"/>
        <v>0</v>
      </c>
      <c r="L109" s="254"/>
      <c r="M109" s="254"/>
    </row>
    <row r="110" spans="1:13" x14ac:dyDescent="0.3">
      <c r="A110" s="325" t="s">
        <v>75</v>
      </c>
      <c r="B110" s="325"/>
      <c r="C110" s="325"/>
      <c r="D110" s="325"/>
      <c r="E110" s="326" t="s">
        <v>76</v>
      </c>
      <c r="F110" s="326"/>
      <c r="G110" s="81">
        <f>SUM(G87:G109)</f>
        <v>0</v>
      </c>
      <c r="H110" s="82"/>
      <c r="I110" s="326" t="s">
        <v>77</v>
      </c>
      <c r="J110" s="326"/>
      <c r="K110" s="81">
        <f>SUM(K87:K109)</f>
        <v>0</v>
      </c>
      <c r="L110" s="82"/>
      <c r="M110" s="80"/>
    </row>
    <row r="112" spans="1:13" x14ac:dyDescent="0.3">
      <c r="A112" s="247" t="s">
        <v>489</v>
      </c>
      <c r="B112" s="247"/>
      <c r="C112" s="247"/>
      <c r="D112" s="247"/>
      <c r="E112" s="247"/>
      <c r="F112" s="247"/>
      <c r="G112" s="247"/>
      <c r="H112" s="247"/>
      <c r="I112" s="247"/>
      <c r="J112" s="247"/>
      <c r="K112" s="247"/>
      <c r="L112" s="247"/>
      <c r="M112" s="247"/>
    </row>
    <row r="113" spans="1:13" ht="31.2" customHeight="1" x14ac:dyDescent="0.3">
      <c r="A113" s="248" t="s">
        <v>67</v>
      </c>
      <c r="B113" s="248"/>
      <c r="C113" s="249" t="s">
        <v>68</v>
      </c>
      <c r="D113" s="249"/>
      <c r="E113" s="18" t="s">
        <v>176</v>
      </c>
      <c r="F113" s="18" t="s">
        <v>177</v>
      </c>
      <c r="G113" s="18" t="s">
        <v>178</v>
      </c>
      <c r="H113" s="248" t="s">
        <v>69</v>
      </c>
      <c r="I113" s="248"/>
      <c r="J113" s="19" t="s">
        <v>179</v>
      </c>
      <c r="K113" s="19" t="s">
        <v>180</v>
      </c>
      <c r="L113" s="250" t="s">
        <v>70</v>
      </c>
      <c r="M113" s="250"/>
    </row>
    <row r="114" spans="1:13" ht="118.2" customHeight="1" x14ac:dyDescent="0.3">
      <c r="A114" s="251" t="s">
        <v>490</v>
      </c>
      <c r="B114" s="252"/>
      <c r="C114" s="20">
        <v>20</v>
      </c>
      <c r="D114" s="21" t="s">
        <v>136</v>
      </c>
      <c r="E114" s="25"/>
      <c r="F114" s="26"/>
      <c r="G114" s="31">
        <f t="shared" ref="G114:G123" si="22">C114*E114</f>
        <v>0</v>
      </c>
      <c r="H114" s="253"/>
      <c r="I114" s="253"/>
      <c r="J114" s="29"/>
      <c r="K114" s="32">
        <f t="shared" ref="K114:K123" si="23">C114*J114</f>
        <v>0</v>
      </c>
      <c r="L114" s="254"/>
      <c r="M114" s="254"/>
    </row>
    <row r="115" spans="1:13" ht="118.2" customHeight="1" x14ac:dyDescent="0.3">
      <c r="A115" s="265" t="s">
        <v>139</v>
      </c>
      <c r="B115" s="266"/>
      <c r="C115" s="22">
        <v>5</v>
      </c>
      <c r="D115" s="23" t="s">
        <v>132</v>
      </c>
      <c r="E115" s="27"/>
      <c r="F115" s="28"/>
      <c r="G115" s="36">
        <f t="shared" si="22"/>
        <v>0</v>
      </c>
      <c r="H115" s="267"/>
      <c r="I115" s="267"/>
      <c r="J115" s="30"/>
      <c r="K115" s="37">
        <f t="shared" si="23"/>
        <v>0</v>
      </c>
      <c r="L115" s="268"/>
      <c r="M115" s="268"/>
    </row>
    <row r="116" spans="1:13" ht="31.2" customHeight="1" x14ac:dyDescent="0.3">
      <c r="A116" s="248" t="s">
        <v>67</v>
      </c>
      <c r="B116" s="248"/>
      <c r="C116" s="249" t="s">
        <v>68</v>
      </c>
      <c r="D116" s="249"/>
      <c r="E116" s="18" t="s">
        <v>176</v>
      </c>
      <c r="F116" s="18" t="s">
        <v>177</v>
      </c>
      <c r="G116" s="18" t="s">
        <v>178</v>
      </c>
      <c r="H116" s="248" t="s">
        <v>69</v>
      </c>
      <c r="I116" s="248"/>
      <c r="J116" s="19" t="s">
        <v>179</v>
      </c>
      <c r="K116" s="19" t="s">
        <v>180</v>
      </c>
      <c r="L116" s="250" t="s">
        <v>70</v>
      </c>
      <c r="M116" s="250"/>
    </row>
    <row r="117" spans="1:13" ht="90.6" customHeight="1" x14ac:dyDescent="0.3">
      <c r="A117" s="251" t="s">
        <v>140</v>
      </c>
      <c r="B117" s="252"/>
      <c r="C117" s="20">
        <v>10</v>
      </c>
      <c r="D117" s="21" t="s">
        <v>136</v>
      </c>
      <c r="E117" s="25"/>
      <c r="F117" s="26"/>
      <c r="G117" s="31">
        <f t="shared" si="22"/>
        <v>0</v>
      </c>
      <c r="H117" s="253"/>
      <c r="I117" s="253"/>
      <c r="J117" s="29"/>
      <c r="K117" s="32">
        <f t="shared" si="23"/>
        <v>0</v>
      </c>
      <c r="L117" s="254"/>
      <c r="M117" s="254"/>
    </row>
    <row r="118" spans="1:13" ht="90.6" customHeight="1" x14ac:dyDescent="0.3">
      <c r="A118" s="265" t="s">
        <v>141</v>
      </c>
      <c r="B118" s="266"/>
      <c r="C118" s="22">
        <v>4</v>
      </c>
      <c r="D118" s="23" t="s">
        <v>132</v>
      </c>
      <c r="E118" s="27"/>
      <c r="F118" s="28"/>
      <c r="G118" s="36">
        <f t="shared" ref="G118:G119" si="24">C118*E118</f>
        <v>0</v>
      </c>
      <c r="H118" s="267"/>
      <c r="I118" s="267"/>
      <c r="J118" s="30"/>
      <c r="K118" s="37">
        <f t="shared" ref="K118:K119" si="25">C118*J118</f>
        <v>0</v>
      </c>
      <c r="L118" s="268"/>
      <c r="M118" s="268"/>
    </row>
    <row r="119" spans="1:13" ht="117.6" customHeight="1" x14ac:dyDescent="0.3">
      <c r="A119" s="251" t="s">
        <v>142</v>
      </c>
      <c r="B119" s="252"/>
      <c r="C119" s="20">
        <v>2</v>
      </c>
      <c r="D119" s="21" t="s">
        <v>136</v>
      </c>
      <c r="E119" s="25"/>
      <c r="F119" s="26"/>
      <c r="G119" s="31">
        <f t="shared" si="24"/>
        <v>0</v>
      </c>
      <c r="H119" s="253"/>
      <c r="I119" s="253"/>
      <c r="J119" s="29"/>
      <c r="K119" s="32">
        <f t="shared" si="25"/>
        <v>0</v>
      </c>
      <c r="L119" s="254"/>
      <c r="M119" s="254"/>
    </row>
    <row r="120" spans="1:13" ht="117.6" customHeight="1" x14ac:dyDescent="0.3">
      <c r="A120" s="265" t="s">
        <v>143</v>
      </c>
      <c r="B120" s="266"/>
      <c r="C120" s="22">
        <v>0.5</v>
      </c>
      <c r="D120" s="23" t="s">
        <v>122</v>
      </c>
      <c r="E120" s="27"/>
      <c r="F120" s="28"/>
      <c r="G120" s="36">
        <f t="shared" si="22"/>
        <v>0</v>
      </c>
      <c r="H120" s="267"/>
      <c r="I120" s="267"/>
      <c r="J120" s="30"/>
      <c r="K120" s="37">
        <f t="shared" si="23"/>
        <v>0</v>
      </c>
      <c r="L120" s="268"/>
      <c r="M120" s="268"/>
    </row>
    <row r="121" spans="1:13" ht="31.2" customHeight="1" x14ac:dyDescent="0.3">
      <c r="A121" s="248" t="s">
        <v>67</v>
      </c>
      <c r="B121" s="248"/>
      <c r="C121" s="249" t="s">
        <v>68</v>
      </c>
      <c r="D121" s="249"/>
      <c r="E121" s="18" t="s">
        <v>176</v>
      </c>
      <c r="F121" s="18" t="s">
        <v>177</v>
      </c>
      <c r="G121" s="18" t="s">
        <v>178</v>
      </c>
      <c r="H121" s="248" t="s">
        <v>69</v>
      </c>
      <c r="I121" s="248"/>
      <c r="J121" s="19" t="s">
        <v>179</v>
      </c>
      <c r="K121" s="19" t="s">
        <v>180</v>
      </c>
      <c r="L121" s="250" t="s">
        <v>70</v>
      </c>
      <c r="M121" s="250"/>
    </row>
    <row r="122" spans="1:13" ht="102.6" customHeight="1" x14ac:dyDescent="0.3">
      <c r="A122" s="251" t="s">
        <v>491</v>
      </c>
      <c r="B122" s="252"/>
      <c r="C122" s="20">
        <v>1.5</v>
      </c>
      <c r="D122" s="21" t="s">
        <v>493</v>
      </c>
      <c r="E122" s="25"/>
      <c r="F122" s="26"/>
      <c r="G122" s="31">
        <f t="shared" si="22"/>
        <v>0</v>
      </c>
      <c r="H122" s="253"/>
      <c r="I122" s="253"/>
      <c r="J122" s="29"/>
      <c r="K122" s="32">
        <f t="shared" si="23"/>
        <v>0</v>
      </c>
      <c r="L122" s="254"/>
      <c r="M122" s="254"/>
    </row>
    <row r="123" spans="1:13" ht="47.4" customHeight="1" x14ac:dyDescent="0.3">
      <c r="A123" s="265" t="s">
        <v>492</v>
      </c>
      <c r="B123" s="266"/>
      <c r="C123" s="22">
        <v>10</v>
      </c>
      <c r="D123" s="23" t="s">
        <v>144</v>
      </c>
      <c r="E123" s="27"/>
      <c r="F123" s="28"/>
      <c r="G123" s="36">
        <f t="shared" si="22"/>
        <v>0</v>
      </c>
      <c r="H123" s="267"/>
      <c r="I123" s="267"/>
      <c r="J123" s="30"/>
      <c r="K123" s="37">
        <f t="shared" si="23"/>
        <v>0</v>
      </c>
      <c r="L123" s="268"/>
      <c r="M123" s="268"/>
    </row>
    <row r="124" spans="1:13" x14ac:dyDescent="0.3">
      <c r="A124" s="262" t="s">
        <v>75</v>
      </c>
      <c r="B124" s="262"/>
      <c r="C124" s="262"/>
      <c r="D124" s="262"/>
      <c r="E124" s="263" t="s">
        <v>76</v>
      </c>
      <c r="F124" s="263"/>
      <c r="G124" s="34">
        <f>SUM(G114:G123)</f>
        <v>0</v>
      </c>
      <c r="H124" s="35"/>
      <c r="I124" s="263" t="s">
        <v>77</v>
      </c>
      <c r="J124" s="263"/>
      <c r="K124" s="34">
        <f>SUM(K114:K123)</f>
        <v>0</v>
      </c>
      <c r="L124" s="35"/>
      <c r="M124" s="33"/>
    </row>
    <row r="126" spans="1:13" x14ac:dyDescent="0.3">
      <c r="A126" s="327" t="s">
        <v>494</v>
      </c>
      <c r="B126" s="327"/>
      <c r="C126" s="327"/>
      <c r="D126" s="327"/>
      <c r="E126" s="327"/>
      <c r="F126" s="327"/>
      <c r="G126" s="327"/>
      <c r="H126" s="327"/>
      <c r="I126" s="327"/>
      <c r="J126" s="327"/>
      <c r="K126" s="327"/>
      <c r="L126" s="327"/>
      <c r="M126" s="327"/>
    </row>
    <row r="127" spans="1:13" ht="31.2" customHeight="1" x14ac:dyDescent="0.3">
      <c r="A127" s="248" t="s">
        <v>67</v>
      </c>
      <c r="B127" s="248"/>
      <c r="C127" s="249" t="s">
        <v>68</v>
      </c>
      <c r="D127" s="249"/>
      <c r="E127" s="18" t="s">
        <v>176</v>
      </c>
      <c r="F127" s="18" t="s">
        <v>177</v>
      </c>
      <c r="G127" s="18" t="s">
        <v>178</v>
      </c>
      <c r="H127" s="248" t="s">
        <v>69</v>
      </c>
      <c r="I127" s="248"/>
      <c r="J127" s="19" t="s">
        <v>179</v>
      </c>
      <c r="K127" s="19" t="s">
        <v>180</v>
      </c>
      <c r="L127" s="250" t="s">
        <v>70</v>
      </c>
      <c r="M127" s="250"/>
    </row>
    <row r="128" spans="1:13" ht="87.6" customHeight="1" x14ac:dyDescent="0.3">
      <c r="A128" s="252" t="s">
        <v>497</v>
      </c>
      <c r="B128" s="269"/>
      <c r="C128" s="20">
        <v>20</v>
      </c>
      <c r="D128" s="21" t="s">
        <v>136</v>
      </c>
      <c r="E128" s="25"/>
      <c r="F128" s="26"/>
      <c r="G128" s="31">
        <f t="shared" ref="G128:G146" si="26">C128*E128</f>
        <v>0</v>
      </c>
      <c r="H128" s="253"/>
      <c r="I128" s="253"/>
      <c r="J128" s="29"/>
      <c r="K128" s="32">
        <f t="shared" ref="K128:K146" si="27">C128*J128</f>
        <v>0</v>
      </c>
      <c r="L128" s="254"/>
      <c r="M128" s="254"/>
    </row>
    <row r="129" spans="1:13" ht="130.80000000000001" customHeight="1" x14ac:dyDescent="0.3">
      <c r="A129" s="266" t="s">
        <v>498</v>
      </c>
      <c r="B129" s="270"/>
      <c r="C129" s="22">
        <v>5</v>
      </c>
      <c r="D129" s="23" t="s">
        <v>132</v>
      </c>
      <c r="E129" s="27"/>
      <c r="F129" s="28"/>
      <c r="G129" s="36">
        <f t="shared" si="26"/>
        <v>0</v>
      </c>
      <c r="H129" s="267"/>
      <c r="I129" s="267"/>
      <c r="J129" s="30"/>
      <c r="K129" s="37">
        <f t="shared" si="27"/>
        <v>0</v>
      </c>
      <c r="L129" s="268"/>
      <c r="M129" s="268"/>
    </row>
    <row r="130" spans="1:13" ht="31.2" customHeight="1" x14ac:dyDescent="0.3">
      <c r="A130" s="248" t="s">
        <v>67</v>
      </c>
      <c r="B130" s="248"/>
      <c r="C130" s="249" t="s">
        <v>68</v>
      </c>
      <c r="D130" s="249"/>
      <c r="E130" s="18" t="s">
        <v>176</v>
      </c>
      <c r="F130" s="18" t="s">
        <v>177</v>
      </c>
      <c r="G130" s="18" t="s">
        <v>178</v>
      </c>
      <c r="H130" s="248" t="s">
        <v>69</v>
      </c>
      <c r="I130" s="248"/>
      <c r="J130" s="19" t="s">
        <v>179</v>
      </c>
      <c r="K130" s="19" t="s">
        <v>180</v>
      </c>
      <c r="L130" s="250" t="s">
        <v>70</v>
      </c>
      <c r="M130" s="250"/>
    </row>
    <row r="131" spans="1:13" ht="103.8" customHeight="1" x14ac:dyDescent="0.3">
      <c r="A131" s="252" t="s">
        <v>129</v>
      </c>
      <c r="B131" s="269"/>
      <c r="C131" s="20">
        <v>20</v>
      </c>
      <c r="D131" s="21" t="s">
        <v>137</v>
      </c>
      <c r="E131" s="25"/>
      <c r="F131" s="26"/>
      <c r="G131" s="31">
        <f t="shared" si="26"/>
        <v>0</v>
      </c>
      <c r="H131" s="253"/>
      <c r="I131" s="253"/>
      <c r="J131" s="29"/>
      <c r="K131" s="32">
        <f t="shared" si="27"/>
        <v>0</v>
      </c>
      <c r="L131" s="254"/>
      <c r="M131" s="254"/>
    </row>
    <row r="132" spans="1:13" ht="102.6" customHeight="1" x14ac:dyDescent="0.3">
      <c r="A132" s="266" t="s">
        <v>130</v>
      </c>
      <c r="B132" s="270"/>
      <c r="C132" s="22">
        <v>4</v>
      </c>
      <c r="D132" s="23" t="s">
        <v>133</v>
      </c>
      <c r="E132" s="27"/>
      <c r="F132" s="28"/>
      <c r="G132" s="36">
        <f t="shared" si="26"/>
        <v>0</v>
      </c>
      <c r="H132" s="267"/>
      <c r="I132" s="267"/>
      <c r="J132" s="30"/>
      <c r="K132" s="37">
        <f t="shared" si="27"/>
        <v>0</v>
      </c>
      <c r="L132" s="268"/>
      <c r="M132" s="268"/>
    </row>
    <row r="133" spans="1:13" ht="90" customHeight="1" x14ac:dyDescent="0.3">
      <c r="A133" s="252" t="s">
        <v>495</v>
      </c>
      <c r="B133" s="269"/>
      <c r="C133" s="20">
        <v>5</v>
      </c>
      <c r="D133" s="21" t="s">
        <v>136</v>
      </c>
      <c r="E133" s="25"/>
      <c r="F133" s="26"/>
      <c r="G133" s="31">
        <f t="shared" si="26"/>
        <v>0</v>
      </c>
      <c r="H133" s="253"/>
      <c r="I133" s="253"/>
      <c r="J133" s="29"/>
      <c r="K133" s="32">
        <f t="shared" si="27"/>
        <v>0</v>
      </c>
      <c r="L133" s="254"/>
      <c r="M133" s="254"/>
    </row>
    <row r="134" spans="1:13" ht="90" customHeight="1" x14ac:dyDescent="0.3">
      <c r="A134" s="266" t="s">
        <v>496</v>
      </c>
      <c r="B134" s="270"/>
      <c r="C134" s="22">
        <v>2</v>
      </c>
      <c r="D134" s="23" t="s">
        <v>133</v>
      </c>
      <c r="E134" s="27"/>
      <c r="F134" s="28"/>
      <c r="G134" s="36">
        <f t="shared" si="26"/>
        <v>0</v>
      </c>
      <c r="H134" s="267"/>
      <c r="I134" s="267"/>
      <c r="J134" s="30"/>
      <c r="K134" s="37">
        <f t="shared" si="27"/>
        <v>0</v>
      </c>
      <c r="L134" s="268"/>
      <c r="M134" s="268"/>
    </row>
    <row r="135" spans="1:13" ht="31.2" customHeight="1" x14ac:dyDescent="0.3">
      <c r="A135" s="248" t="s">
        <v>67</v>
      </c>
      <c r="B135" s="248"/>
      <c r="C135" s="249" t="s">
        <v>68</v>
      </c>
      <c r="D135" s="249"/>
      <c r="E135" s="18" t="s">
        <v>176</v>
      </c>
      <c r="F135" s="18" t="s">
        <v>177</v>
      </c>
      <c r="G135" s="18" t="s">
        <v>178</v>
      </c>
      <c r="H135" s="248" t="s">
        <v>69</v>
      </c>
      <c r="I135" s="248"/>
      <c r="J135" s="19" t="s">
        <v>179</v>
      </c>
      <c r="K135" s="19" t="s">
        <v>180</v>
      </c>
      <c r="L135" s="250" t="s">
        <v>70</v>
      </c>
      <c r="M135" s="250"/>
    </row>
    <row r="136" spans="1:13" ht="178.2" customHeight="1" x14ac:dyDescent="0.3">
      <c r="A136" s="252" t="s">
        <v>500</v>
      </c>
      <c r="B136" s="269"/>
      <c r="C136" s="20">
        <v>0.1</v>
      </c>
      <c r="D136" s="21" t="s">
        <v>264</v>
      </c>
      <c r="E136" s="25"/>
      <c r="F136" s="26"/>
      <c r="G136" s="31">
        <f t="shared" si="26"/>
        <v>0</v>
      </c>
      <c r="H136" s="253"/>
      <c r="I136" s="253"/>
      <c r="J136" s="29"/>
      <c r="K136" s="32">
        <f t="shared" si="27"/>
        <v>0</v>
      </c>
      <c r="L136" s="254"/>
      <c r="M136" s="254"/>
    </row>
    <row r="137" spans="1:13" ht="267" customHeight="1" x14ac:dyDescent="0.3">
      <c r="A137" s="266" t="s">
        <v>501</v>
      </c>
      <c r="B137" s="270"/>
      <c r="C137" s="22">
        <v>0.2</v>
      </c>
      <c r="D137" s="23" t="s">
        <v>264</v>
      </c>
      <c r="E137" s="27"/>
      <c r="F137" s="28"/>
      <c r="G137" s="36">
        <f t="shared" si="26"/>
        <v>0</v>
      </c>
      <c r="H137" s="267"/>
      <c r="I137" s="267"/>
      <c r="J137" s="30"/>
      <c r="K137" s="37">
        <f t="shared" si="27"/>
        <v>0</v>
      </c>
      <c r="L137" s="268"/>
      <c r="M137" s="268"/>
    </row>
    <row r="138" spans="1:13" ht="31.2" customHeight="1" x14ac:dyDescent="0.3">
      <c r="A138" s="248" t="s">
        <v>67</v>
      </c>
      <c r="B138" s="248"/>
      <c r="C138" s="249" t="s">
        <v>68</v>
      </c>
      <c r="D138" s="249"/>
      <c r="E138" s="18" t="s">
        <v>176</v>
      </c>
      <c r="F138" s="18" t="s">
        <v>177</v>
      </c>
      <c r="G138" s="18" t="s">
        <v>178</v>
      </c>
      <c r="H138" s="248" t="s">
        <v>69</v>
      </c>
      <c r="I138" s="248"/>
      <c r="J138" s="19" t="s">
        <v>179</v>
      </c>
      <c r="K138" s="19" t="s">
        <v>180</v>
      </c>
      <c r="L138" s="250" t="s">
        <v>70</v>
      </c>
      <c r="M138" s="250"/>
    </row>
    <row r="139" spans="1:13" ht="104.4" customHeight="1" x14ac:dyDescent="0.3">
      <c r="A139" s="252" t="s">
        <v>131</v>
      </c>
      <c r="B139" s="269"/>
      <c r="C139" s="20">
        <v>5</v>
      </c>
      <c r="D139" s="21" t="s">
        <v>119</v>
      </c>
      <c r="E139" s="25"/>
      <c r="F139" s="26"/>
      <c r="G139" s="31">
        <f t="shared" si="26"/>
        <v>0</v>
      </c>
      <c r="H139" s="253"/>
      <c r="I139" s="253"/>
      <c r="J139" s="29"/>
      <c r="K139" s="32">
        <f t="shared" si="27"/>
        <v>0</v>
      </c>
      <c r="L139" s="254"/>
      <c r="M139" s="254"/>
    </row>
    <row r="140" spans="1:13" ht="101.4" customHeight="1" x14ac:dyDescent="0.3">
      <c r="A140" s="266" t="s">
        <v>503</v>
      </c>
      <c r="B140" s="270"/>
      <c r="C140" s="22">
        <v>2</v>
      </c>
      <c r="D140" s="23" t="s">
        <v>136</v>
      </c>
      <c r="E140" s="27"/>
      <c r="F140" s="28"/>
      <c r="G140" s="36">
        <f t="shared" si="26"/>
        <v>0</v>
      </c>
      <c r="H140" s="267"/>
      <c r="I140" s="267"/>
      <c r="J140" s="30"/>
      <c r="K140" s="37">
        <f t="shared" si="27"/>
        <v>0</v>
      </c>
      <c r="L140" s="268"/>
      <c r="M140" s="268"/>
    </row>
    <row r="141" spans="1:13" ht="117.6" customHeight="1" x14ac:dyDescent="0.3">
      <c r="A141" s="252" t="s">
        <v>504</v>
      </c>
      <c r="B141" s="269"/>
      <c r="C141" s="20">
        <v>1</v>
      </c>
      <c r="D141" s="21" t="s">
        <v>122</v>
      </c>
      <c r="E141" s="25"/>
      <c r="F141" s="26"/>
      <c r="G141" s="31">
        <f t="shared" si="26"/>
        <v>0</v>
      </c>
      <c r="H141" s="253"/>
      <c r="I141" s="253"/>
      <c r="J141" s="29"/>
      <c r="K141" s="32">
        <f t="shared" si="27"/>
        <v>0</v>
      </c>
      <c r="L141" s="254"/>
      <c r="M141" s="254"/>
    </row>
    <row r="142" spans="1:13" ht="101.4" customHeight="1" x14ac:dyDescent="0.3">
      <c r="A142" s="266" t="s">
        <v>502</v>
      </c>
      <c r="B142" s="270"/>
      <c r="C142" s="22">
        <v>1</v>
      </c>
      <c r="D142" s="23" t="s">
        <v>138</v>
      </c>
      <c r="E142" s="27"/>
      <c r="F142" s="28"/>
      <c r="G142" s="36">
        <f t="shared" si="26"/>
        <v>0</v>
      </c>
      <c r="H142" s="267"/>
      <c r="I142" s="267"/>
      <c r="J142" s="30"/>
      <c r="K142" s="37">
        <f t="shared" si="27"/>
        <v>0</v>
      </c>
      <c r="L142" s="268"/>
      <c r="M142" s="268"/>
    </row>
    <row r="143" spans="1:13" ht="31.2" customHeight="1" x14ac:dyDescent="0.3">
      <c r="A143" s="248" t="s">
        <v>67</v>
      </c>
      <c r="B143" s="248"/>
      <c r="C143" s="249" t="s">
        <v>68</v>
      </c>
      <c r="D143" s="249"/>
      <c r="E143" s="18" t="s">
        <v>176</v>
      </c>
      <c r="F143" s="18" t="s">
        <v>177</v>
      </c>
      <c r="G143" s="18" t="s">
        <v>178</v>
      </c>
      <c r="H143" s="248" t="s">
        <v>69</v>
      </c>
      <c r="I143" s="248"/>
      <c r="J143" s="19" t="s">
        <v>179</v>
      </c>
      <c r="K143" s="19" t="s">
        <v>180</v>
      </c>
      <c r="L143" s="250" t="s">
        <v>70</v>
      </c>
      <c r="M143" s="250"/>
    </row>
    <row r="144" spans="1:13" ht="117" customHeight="1" x14ac:dyDescent="0.3">
      <c r="A144" s="252" t="s">
        <v>505</v>
      </c>
      <c r="B144" s="269"/>
      <c r="C144" s="20">
        <v>0.5</v>
      </c>
      <c r="D144" s="21" t="s">
        <v>122</v>
      </c>
      <c r="E144" s="25"/>
      <c r="F144" s="26"/>
      <c r="G144" s="31">
        <f t="shared" si="26"/>
        <v>0</v>
      </c>
      <c r="H144" s="253"/>
      <c r="I144" s="253"/>
      <c r="J144" s="29"/>
      <c r="K144" s="32">
        <f t="shared" si="27"/>
        <v>0</v>
      </c>
      <c r="L144" s="254"/>
      <c r="M144" s="254"/>
    </row>
    <row r="145" spans="1:13" ht="103.2" customHeight="1" x14ac:dyDescent="0.3">
      <c r="A145" s="266" t="s">
        <v>506</v>
      </c>
      <c r="B145" s="270"/>
      <c r="C145" s="22">
        <v>0.5</v>
      </c>
      <c r="D145" s="23" t="s">
        <v>138</v>
      </c>
      <c r="E145" s="27"/>
      <c r="F145" s="28"/>
      <c r="G145" s="36">
        <f t="shared" si="26"/>
        <v>0</v>
      </c>
      <c r="H145" s="267"/>
      <c r="I145" s="267"/>
      <c r="J145" s="30"/>
      <c r="K145" s="37">
        <f t="shared" si="27"/>
        <v>0</v>
      </c>
      <c r="L145" s="268"/>
      <c r="M145" s="268"/>
    </row>
    <row r="146" spans="1:13" ht="103.8" customHeight="1" x14ac:dyDescent="0.3">
      <c r="A146" s="252" t="s">
        <v>507</v>
      </c>
      <c r="B146" s="269"/>
      <c r="C146" s="20">
        <v>0.25</v>
      </c>
      <c r="D146" s="21" t="s">
        <v>122</v>
      </c>
      <c r="E146" s="25"/>
      <c r="F146" s="26"/>
      <c r="G146" s="31">
        <f t="shared" si="26"/>
        <v>0</v>
      </c>
      <c r="H146" s="253"/>
      <c r="I146" s="253"/>
      <c r="J146" s="29"/>
      <c r="K146" s="32">
        <f t="shared" si="27"/>
        <v>0</v>
      </c>
      <c r="L146" s="254"/>
      <c r="M146" s="254"/>
    </row>
    <row r="147" spans="1:13" ht="102.6" customHeight="1" x14ac:dyDescent="0.3">
      <c r="A147" s="266" t="s">
        <v>508</v>
      </c>
      <c r="B147" s="270"/>
      <c r="C147" s="22">
        <v>0.5</v>
      </c>
      <c r="D147" s="23" t="s">
        <v>499</v>
      </c>
      <c r="E147" s="27"/>
      <c r="F147" s="28"/>
      <c r="G147" s="36">
        <f t="shared" ref="G147:G151" si="28">C147*E147</f>
        <v>0</v>
      </c>
      <c r="H147" s="267"/>
      <c r="I147" s="267"/>
      <c r="J147" s="30"/>
      <c r="K147" s="37">
        <f t="shared" ref="K147:K151" si="29">C147*J147</f>
        <v>0</v>
      </c>
      <c r="L147" s="268"/>
      <c r="M147" s="268"/>
    </row>
    <row r="148" spans="1:13" ht="31.2" customHeight="1" x14ac:dyDescent="0.3">
      <c r="A148" s="248" t="s">
        <v>67</v>
      </c>
      <c r="B148" s="248"/>
      <c r="C148" s="249" t="s">
        <v>68</v>
      </c>
      <c r="D148" s="249"/>
      <c r="E148" s="18" t="s">
        <v>176</v>
      </c>
      <c r="F148" s="18" t="s">
        <v>177</v>
      </c>
      <c r="G148" s="18" t="s">
        <v>178</v>
      </c>
      <c r="H148" s="248" t="s">
        <v>69</v>
      </c>
      <c r="I148" s="248"/>
      <c r="J148" s="19" t="s">
        <v>179</v>
      </c>
      <c r="K148" s="19" t="s">
        <v>180</v>
      </c>
      <c r="L148" s="250" t="s">
        <v>70</v>
      </c>
      <c r="M148" s="250"/>
    </row>
    <row r="149" spans="1:13" ht="102.6" customHeight="1" x14ac:dyDescent="0.3">
      <c r="A149" s="252" t="s">
        <v>509</v>
      </c>
      <c r="B149" s="269"/>
      <c r="C149" s="20">
        <v>0.25</v>
      </c>
      <c r="D149" s="21" t="s">
        <v>499</v>
      </c>
      <c r="E149" s="25"/>
      <c r="F149" s="26"/>
      <c r="G149" s="31">
        <f t="shared" si="28"/>
        <v>0</v>
      </c>
      <c r="H149" s="253"/>
      <c r="I149" s="253"/>
      <c r="J149" s="29"/>
      <c r="K149" s="32">
        <f t="shared" si="29"/>
        <v>0</v>
      </c>
      <c r="L149" s="254"/>
      <c r="M149" s="254"/>
    </row>
    <row r="150" spans="1:13" ht="103.2" customHeight="1" x14ac:dyDescent="0.3">
      <c r="A150" s="266" t="s">
        <v>510</v>
      </c>
      <c r="B150" s="270"/>
      <c r="C150" s="22">
        <v>0.1</v>
      </c>
      <c r="D150" s="23" t="s">
        <v>499</v>
      </c>
      <c r="E150" s="27"/>
      <c r="F150" s="28"/>
      <c r="G150" s="36">
        <f t="shared" si="28"/>
        <v>0</v>
      </c>
      <c r="H150" s="267"/>
      <c r="I150" s="267"/>
      <c r="J150" s="30"/>
      <c r="K150" s="37">
        <f t="shared" si="29"/>
        <v>0</v>
      </c>
      <c r="L150" s="268"/>
      <c r="M150" s="268"/>
    </row>
    <row r="151" spans="1:13" ht="88.2" customHeight="1" x14ac:dyDescent="0.3">
      <c r="A151" s="252" t="s">
        <v>511</v>
      </c>
      <c r="B151" s="269"/>
      <c r="C151" s="20">
        <v>0.25</v>
      </c>
      <c r="D151" s="21" t="s">
        <v>135</v>
      </c>
      <c r="E151" s="25"/>
      <c r="F151" s="26"/>
      <c r="G151" s="31">
        <f t="shared" si="28"/>
        <v>0</v>
      </c>
      <c r="H151" s="253"/>
      <c r="I151" s="253"/>
      <c r="J151" s="29"/>
      <c r="K151" s="32">
        <f t="shared" si="29"/>
        <v>0</v>
      </c>
      <c r="L151" s="254"/>
      <c r="M151" s="254"/>
    </row>
    <row r="152" spans="1:13" x14ac:dyDescent="0.3">
      <c r="A152" s="325" t="s">
        <v>75</v>
      </c>
      <c r="B152" s="325"/>
      <c r="C152" s="325"/>
      <c r="D152" s="325"/>
      <c r="E152" s="326" t="s">
        <v>76</v>
      </c>
      <c r="F152" s="326"/>
      <c r="G152" s="81">
        <f>SUM(G128:G151)</f>
        <v>0</v>
      </c>
      <c r="H152" s="82"/>
      <c r="I152" s="326" t="s">
        <v>77</v>
      </c>
      <c r="J152" s="326"/>
      <c r="K152" s="81">
        <f>SUM(K128:K151)</f>
        <v>0</v>
      </c>
      <c r="L152" s="82"/>
      <c r="M152" s="80"/>
    </row>
    <row r="154" spans="1:13" ht="15.6" customHeight="1" x14ac:dyDescent="0.3">
      <c r="A154" s="247" t="s">
        <v>512</v>
      </c>
      <c r="B154" s="247"/>
      <c r="C154" s="247"/>
      <c r="D154" s="247"/>
      <c r="E154" s="247"/>
      <c r="F154" s="247"/>
      <c r="G154" s="247"/>
      <c r="H154" s="247"/>
      <c r="I154" s="247"/>
      <c r="J154" s="247"/>
      <c r="K154" s="247"/>
      <c r="L154" s="247"/>
      <c r="M154" s="247"/>
    </row>
    <row r="155" spans="1:13" ht="31.2" customHeight="1" x14ac:dyDescent="0.3">
      <c r="A155" s="248" t="s">
        <v>67</v>
      </c>
      <c r="B155" s="248"/>
      <c r="C155" s="249" t="s">
        <v>68</v>
      </c>
      <c r="D155" s="249"/>
      <c r="E155" s="18" t="s">
        <v>176</v>
      </c>
      <c r="F155" s="18" t="s">
        <v>177</v>
      </c>
      <c r="G155" s="18" t="s">
        <v>178</v>
      </c>
      <c r="H155" s="248" t="s">
        <v>69</v>
      </c>
      <c r="I155" s="248"/>
      <c r="J155" s="19" t="s">
        <v>179</v>
      </c>
      <c r="K155" s="19" t="s">
        <v>180</v>
      </c>
      <c r="L155" s="250" t="s">
        <v>70</v>
      </c>
      <c r="M155" s="250"/>
    </row>
    <row r="156" spans="1:13" ht="86.4" x14ac:dyDescent="0.3">
      <c r="A156" s="252" t="s">
        <v>145</v>
      </c>
      <c r="B156" s="269"/>
      <c r="C156" s="53">
        <f t="shared" ref="C156:C157" si="30">1/24</f>
        <v>4.1666666666666664E-2</v>
      </c>
      <c r="D156" s="21" t="s">
        <v>170</v>
      </c>
      <c r="E156" s="25"/>
      <c r="F156" s="26"/>
      <c r="G156" s="31">
        <f>(C156*$G$14)*E156</f>
        <v>0</v>
      </c>
      <c r="H156" s="253"/>
      <c r="I156" s="253"/>
      <c r="J156" s="29"/>
      <c r="K156" s="32">
        <f>(C156*$G$14)*J156</f>
        <v>0</v>
      </c>
      <c r="L156" s="254"/>
      <c r="M156" s="254"/>
    </row>
    <row r="157" spans="1:13" ht="86.4" x14ac:dyDescent="0.3">
      <c r="A157" s="266" t="s">
        <v>146</v>
      </c>
      <c r="B157" s="270"/>
      <c r="C157" s="54">
        <f t="shared" si="30"/>
        <v>4.1666666666666664E-2</v>
      </c>
      <c r="D157" s="23" t="s">
        <v>170</v>
      </c>
      <c r="E157" s="27"/>
      <c r="F157" s="28"/>
      <c r="G157" s="36">
        <f>(C157*$G$14)*E157</f>
        <v>0</v>
      </c>
      <c r="H157" s="267"/>
      <c r="I157" s="267"/>
      <c r="J157" s="30"/>
      <c r="K157" s="37">
        <f>(C157*$G$14)*J157</f>
        <v>0</v>
      </c>
      <c r="L157" s="268"/>
      <c r="M157" s="268"/>
    </row>
    <row r="158" spans="1:13" ht="86.4" x14ac:dyDescent="0.3">
      <c r="A158" s="252" t="s">
        <v>147</v>
      </c>
      <c r="B158" s="269"/>
      <c r="C158" s="53">
        <f t="shared" ref="C158:C159" si="31">1/24</f>
        <v>4.1666666666666664E-2</v>
      </c>
      <c r="D158" s="21" t="s">
        <v>170</v>
      </c>
      <c r="E158" s="25"/>
      <c r="F158" s="26"/>
      <c r="G158" s="31">
        <f>(C158*$G$14)*E158</f>
        <v>0</v>
      </c>
      <c r="H158" s="253"/>
      <c r="I158" s="253"/>
      <c r="J158" s="29"/>
      <c r="K158" s="32">
        <f>(C158*$G$14)*J158</f>
        <v>0</v>
      </c>
      <c r="L158" s="254"/>
      <c r="M158" s="254"/>
    </row>
    <row r="159" spans="1:13" ht="86.4" x14ac:dyDescent="0.3">
      <c r="A159" s="266" t="s">
        <v>148</v>
      </c>
      <c r="B159" s="270"/>
      <c r="C159" s="54">
        <f t="shared" si="31"/>
        <v>4.1666666666666664E-2</v>
      </c>
      <c r="D159" s="23" t="s">
        <v>170</v>
      </c>
      <c r="E159" s="27"/>
      <c r="F159" s="28"/>
      <c r="G159" s="36">
        <f>(C159*$G$14)*E159</f>
        <v>0</v>
      </c>
      <c r="H159" s="267"/>
      <c r="I159" s="267"/>
      <c r="J159" s="30"/>
      <c r="K159" s="37">
        <f>(C159*$G$14)*J159</f>
        <v>0</v>
      </c>
      <c r="L159" s="268"/>
      <c r="M159" s="268"/>
    </row>
    <row r="160" spans="1:13" ht="86.4" x14ac:dyDescent="0.3">
      <c r="A160" s="252" t="s">
        <v>149</v>
      </c>
      <c r="B160" s="269"/>
      <c r="C160" s="53">
        <f>1/24</f>
        <v>4.1666666666666664E-2</v>
      </c>
      <c r="D160" s="21" t="s">
        <v>170</v>
      </c>
      <c r="E160" s="25"/>
      <c r="F160" s="26"/>
      <c r="G160" s="31">
        <f>(C160*$G$14)*E160</f>
        <v>0</v>
      </c>
      <c r="H160" s="253"/>
      <c r="I160" s="253"/>
      <c r="J160" s="29"/>
      <c r="K160" s="32">
        <f>(C160*$G$14)*J160</f>
        <v>0</v>
      </c>
      <c r="L160" s="254"/>
      <c r="M160" s="254"/>
    </row>
    <row r="161" spans="1:13" ht="31.2" customHeight="1" x14ac:dyDescent="0.3">
      <c r="A161" s="271" t="s">
        <v>67</v>
      </c>
      <c r="B161" s="271"/>
      <c r="C161" s="272" t="s">
        <v>68</v>
      </c>
      <c r="D161" s="272"/>
      <c r="E161" s="73" t="s">
        <v>176</v>
      </c>
      <c r="F161" s="73" t="s">
        <v>177</v>
      </c>
      <c r="G161" s="73" t="s">
        <v>178</v>
      </c>
      <c r="H161" s="271" t="s">
        <v>69</v>
      </c>
      <c r="I161" s="271"/>
      <c r="J161" s="74" t="s">
        <v>179</v>
      </c>
      <c r="K161" s="74" t="s">
        <v>180</v>
      </c>
      <c r="L161" s="273" t="s">
        <v>70</v>
      </c>
      <c r="M161" s="273"/>
    </row>
    <row r="162" spans="1:13" ht="86.4" x14ac:dyDescent="0.3">
      <c r="A162" s="266" t="s">
        <v>513</v>
      </c>
      <c r="B162" s="270"/>
      <c r="C162" s="54">
        <f t="shared" ref="C162:C164" si="32">1/25</f>
        <v>0.04</v>
      </c>
      <c r="D162" s="23" t="s">
        <v>170</v>
      </c>
      <c r="E162" s="27"/>
      <c r="F162" s="28"/>
      <c r="G162" s="36">
        <f>(C162*$G$14)*E162</f>
        <v>0</v>
      </c>
      <c r="H162" s="267"/>
      <c r="I162" s="267"/>
      <c r="J162" s="30"/>
      <c r="K162" s="37">
        <f>(C162*$G$14)*J162</f>
        <v>0</v>
      </c>
      <c r="L162" s="268"/>
      <c r="M162" s="268"/>
    </row>
    <row r="163" spans="1:13" ht="86.4" x14ac:dyDescent="0.3">
      <c r="A163" s="252" t="s">
        <v>514</v>
      </c>
      <c r="B163" s="269"/>
      <c r="C163" s="53">
        <f t="shared" si="32"/>
        <v>0.04</v>
      </c>
      <c r="D163" s="21" t="s">
        <v>170</v>
      </c>
      <c r="E163" s="25"/>
      <c r="F163" s="26"/>
      <c r="G163" s="31">
        <f>(C163*$G$14)*E163</f>
        <v>0</v>
      </c>
      <c r="H163" s="253"/>
      <c r="I163" s="253"/>
      <c r="J163" s="29"/>
      <c r="K163" s="32">
        <f>(C163*$G$14)*J163</f>
        <v>0</v>
      </c>
      <c r="L163" s="254"/>
      <c r="M163" s="254"/>
    </row>
    <row r="164" spans="1:13" ht="86.4" x14ac:dyDescent="0.3">
      <c r="A164" s="266" t="s">
        <v>515</v>
      </c>
      <c r="B164" s="270"/>
      <c r="C164" s="54">
        <f t="shared" si="32"/>
        <v>0.04</v>
      </c>
      <c r="D164" s="23" t="s">
        <v>170</v>
      </c>
      <c r="E164" s="27"/>
      <c r="F164" s="28"/>
      <c r="G164" s="36">
        <f>(C164*$G$14)*E164</f>
        <v>0</v>
      </c>
      <c r="H164" s="267"/>
      <c r="I164" s="267"/>
      <c r="J164" s="30"/>
      <c r="K164" s="37">
        <f>(C164*$G$14)*J164</f>
        <v>0</v>
      </c>
      <c r="L164" s="268"/>
      <c r="M164" s="268"/>
    </row>
    <row r="165" spans="1:13" ht="86.4" x14ac:dyDescent="0.3">
      <c r="A165" s="252" t="s">
        <v>516</v>
      </c>
      <c r="B165" s="269"/>
      <c r="C165" s="53">
        <f>1/24</f>
        <v>4.1666666666666664E-2</v>
      </c>
      <c r="D165" s="21" t="s">
        <v>170</v>
      </c>
      <c r="E165" s="25"/>
      <c r="F165" s="26"/>
      <c r="G165" s="31">
        <f>(C165*$G$14)*E165</f>
        <v>0</v>
      </c>
      <c r="H165" s="253"/>
      <c r="I165" s="253"/>
      <c r="J165" s="29"/>
      <c r="K165" s="32">
        <f>(C165*$G$14)*J165</f>
        <v>0</v>
      </c>
      <c r="L165" s="254"/>
      <c r="M165" s="254"/>
    </row>
    <row r="166" spans="1:13" ht="86.4" x14ac:dyDescent="0.3">
      <c r="A166" s="266" t="s">
        <v>517</v>
      </c>
      <c r="B166" s="270"/>
      <c r="C166" s="54">
        <f>1/25</f>
        <v>0.04</v>
      </c>
      <c r="D166" s="23" t="s">
        <v>170</v>
      </c>
      <c r="E166" s="27"/>
      <c r="F166" s="28"/>
      <c r="G166" s="36">
        <f>(C166*$G$14)*E166</f>
        <v>0</v>
      </c>
      <c r="H166" s="267"/>
      <c r="I166" s="267"/>
      <c r="J166" s="30"/>
      <c r="K166" s="37">
        <f>(C166*$G$14)*J166</f>
        <v>0</v>
      </c>
      <c r="L166" s="268"/>
      <c r="M166" s="268"/>
    </row>
    <row r="167" spans="1:13" ht="31.2" customHeight="1" x14ac:dyDescent="0.3">
      <c r="A167" s="248" t="s">
        <v>67</v>
      </c>
      <c r="B167" s="248"/>
      <c r="C167" s="249" t="s">
        <v>68</v>
      </c>
      <c r="D167" s="249"/>
      <c r="E167" s="18" t="s">
        <v>176</v>
      </c>
      <c r="F167" s="18" t="s">
        <v>177</v>
      </c>
      <c r="G167" s="18" t="s">
        <v>178</v>
      </c>
      <c r="H167" s="248" t="s">
        <v>69</v>
      </c>
      <c r="I167" s="248"/>
      <c r="J167" s="19" t="s">
        <v>179</v>
      </c>
      <c r="K167" s="19" t="s">
        <v>180</v>
      </c>
      <c r="L167" s="250" t="s">
        <v>70</v>
      </c>
      <c r="M167" s="250"/>
    </row>
    <row r="168" spans="1:13" ht="132" customHeight="1" x14ac:dyDescent="0.3">
      <c r="A168" s="252" t="s">
        <v>518</v>
      </c>
      <c r="B168" s="269"/>
      <c r="C168" s="53">
        <f>1/24</f>
        <v>4.1666666666666664E-2</v>
      </c>
      <c r="D168" s="21" t="s">
        <v>171</v>
      </c>
      <c r="E168" s="25"/>
      <c r="F168" s="26"/>
      <c r="G168" s="31">
        <f>(C168*$G$14)*E168</f>
        <v>0</v>
      </c>
      <c r="H168" s="253"/>
      <c r="I168" s="253"/>
      <c r="J168" s="29"/>
      <c r="K168" s="32">
        <f>(C168*$G$14)*J168</f>
        <v>0</v>
      </c>
      <c r="L168" s="254"/>
      <c r="M168" s="254"/>
    </row>
    <row r="169" spans="1:13" ht="86.4" x14ac:dyDescent="0.3">
      <c r="A169" s="266" t="s">
        <v>519</v>
      </c>
      <c r="B169" s="270"/>
      <c r="C169" s="54">
        <f>1/28</f>
        <v>3.5714285714285712E-2</v>
      </c>
      <c r="D169" s="23" t="s">
        <v>170</v>
      </c>
      <c r="E169" s="27"/>
      <c r="F169" s="28"/>
      <c r="G169" s="36">
        <f>(C169*$G$14)*E169</f>
        <v>0</v>
      </c>
      <c r="H169" s="267"/>
      <c r="I169" s="267"/>
      <c r="J169" s="30"/>
      <c r="K169" s="37">
        <f>(C169*$G$14)*J169</f>
        <v>0</v>
      </c>
      <c r="L169" s="268"/>
      <c r="M169" s="268"/>
    </row>
    <row r="170" spans="1:13" ht="86.4" x14ac:dyDescent="0.3">
      <c r="A170" s="252" t="s">
        <v>520</v>
      </c>
      <c r="B170" s="269"/>
      <c r="C170" s="53">
        <f t="shared" ref="C170:C173" si="33">1/28</f>
        <v>3.5714285714285712E-2</v>
      </c>
      <c r="D170" s="21" t="s">
        <v>170</v>
      </c>
      <c r="E170" s="25"/>
      <c r="F170" s="26"/>
      <c r="G170" s="31">
        <f>(C170*$G$14)*E170</f>
        <v>0</v>
      </c>
      <c r="H170" s="253"/>
      <c r="I170" s="253"/>
      <c r="J170" s="29"/>
      <c r="K170" s="32">
        <f>(C170*$G$14)*J170</f>
        <v>0</v>
      </c>
      <c r="L170" s="254"/>
      <c r="M170" s="254"/>
    </row>
    <row r="171" spans="1:13" ht="86.4" x14ac:dyDescent="0.3">
      <c r="A171" s="266" t="s">
        <v>521</v>
      </c>
      <c r="B171" s="270"/>
      <c r="C171" s="54">
        <f t="shared" si="33"/>
        <v>3.5714285714285712E-2</v>
      </c>
      <c r="D171" s="23" t="s">
        <v>170</v>
      </c>
      <c r="E171" s="27"/>
      <c r="F171" s="28"/>
      <c r="G171" s="36">
        <f>(C171*$G$14)*E171</f>
        <v>0</v>
      </c>
      <c r="H171" s="267"/>
      <c r="I171" s="267"/>
      <c r="J171" s="30"/>
      <c r="K171" s="37">
        <f>(C171*$G$14)*J171</f>
        <v>0</v>
      </c>
      <c r="L171" s="268"/>
      <c r="M171" s="268"/>
    </row>
    <row r="172" spans="1:13" ht="31.2" customHeight="1" x14ac:dyDescent="0.3">
      <c r="A172" s="248" t="s">
        <v>67</v>
      </c>
      <c r="B172" s="248"/>
      <c r="C172" s="249" t="s">
        <v>68</v>
      </c>
      <c r="D172" s="249"/>
      <c r="E172" s="18" t="s">
        <v>176</v>
      </c>
      <c r="F172" s="18" t="s">
        <v>177</v>
      </c>
      <c r="G172" s="18" t="s">
        <v>178</v>
      </c>
      <c r="H172" s="248" t="s">
        <v>69</v>
      </c>
      <c r="I172" s="248"/>
      <c r="J172" s="19" t="s">
        <v>179</v>
      </c>
      <c r="K172" s="19" t="s">
        <v>180</v>
      </c>
      <c r="L172" s="250" t="s">
        <v>70</v>
      </c>
      <c r="M172" s="250"/>
    </row>
    <row r="173" spans="1:13" ht="86.4" x14ac:dyDescent="0.3">
      <c r="A173" s="252" t="s">
        <v>522</v>
      </c>
      <c r="B173" s="269"/>
      <c r="C173" s="53">
        <f t="shared" si="33"/>
        <v>3.5714285714285712E-2</v>
      </c>
      <c r="D173" s="21" t="s">
        <v>170</v>
      </c>
      <c r="E173" s="25"/>
      <c r="F173" s="26"/>
      <c r="G173" s="31">
        <f>(C173*$G$14)*E173</f>
        <v>0</v>
      </c>
      <c r="H173" s="253"/>
      <c r="I173" s="253"/>
      <c r="J173" s="29"/>
      <c r="K173" s="32">
        <f>(C173*$G$14)*J173</f>
        <v>0</v>
      </c>
      <c r="L173" s="254"/>
      <c r="M173" s="254"/>
    </row>
    <row r="174" spans="1:13" ht="86.4" x14ac:dyDescent="0.3">
      <c r="A174" s="266" t="s">
        <v>523</v>
      </c>
      <c r="B174" s="270"/>
      <c r="C174" s="54">
        <f>1/28</f>
        <v>3.5714285714285712E-2</v>
      </c>
      <c r="D174" s="23" t="s">
        <v>172</v>
      </c>
      <c r="E174" s="27"/>
      <c r="F174" s="28"/>
      <c r="G174" s="36">
        <f>(C174*$G$14)*E174</f>
        <v>0</v>
      </c>
      <c r="H174" s="267"/>
      <c r="I174" s="267"/>
      <c r="J174" s="30"/>
      <c r="K174" s="37">
        <f>(C174*$G$14)*J174</f>
        <v>0</v>
      </c>
      <c r="L174" s="268"/>
      <c r="M174" s="268"/>
    </row>
    <row r="175" spans="1:13" ht="86.4" x14ac:dyDescent="0.3">
      <c r="A175" s="252" t="s">
        <v>524</v>
      </c>
      <c r="B175" s="269"/>
      <c r="C175" s="53">
        <f>1/32</f>
        <v>3.125E-2</v>
      </c>
      <c r="D175" s="21" t="s">
        <v>170</v>
      </c>
      <c r="E175" s="25"/>
      <c r="F175" s="26"/>
      <c r="G175" s="31">
        <f>(C175*$G$14)*E175</f>
        <v>0</v>
      </c>
      <c r="H175" s="253"/>
      <c r="I175" s="253"/>
      <c r="J175" s="29"/>
      <c r="K175" s="32">
        <f>(C175*$G$14)*J175</f>
        <v>0</v>
      </c>
      <c r="L175" s="254"/>
      <c r="M175" s="254"/>
    </row>
    <row r="176" spans="1:13" ht="86.4" x14ac:dyDescent="0.3">
      <c r="A176" s="266" t="s">
        <v>525</v>
      </c>
      <c r="B176" s="270"/>
      <c r="C176" s="54">
        <f t="shared" ref="C176:C178" si="34">1/32</f>
        <v>3.125E-2</v>
      </c>
      <c r="D176" s="23" t="s">
        <v>170</v>
      </c>
      <c r="E176" s="27"/>
      <c r="F176" s="28"/>
      <c r="G176" s="36">
        <f>(C176*$G$14)*E176</f>
        <v>0</v>
      </c>
      <c r="H176" s="267"/>
      <c r="I176" s="267"/>
      <c r="J176" s="30"/>
      <c r="K176" s="37">
        <f>(C176*$G$14)*J176</f>
        <v>0</v>
      </c>
      <c r="L176" s="268"/>
      <c r="M176" s="268"/>
    </row>
    <row r="177" spans="1:13" ht="31.2" customHeight="1" x14ac:dyDescent="0.3">
      <c r="A177" s="248" t="s">
        <v>67</v>
      </c>
      <c r="B177" s="248"/>
      <c r="C177" s="249" t="s">
        <v>68</v>
      </c>
      <c r="D177" s="249"/>
      <c r="E177" s="18" t="s">
        <v>176</v>
      </c>
      <c r="F177" s="18" t="s">
        <v>177</v>
      </c>
      <c r="G177" s="18" t="s">
        <v>178</v>
      </c>
      <c r="H177" s="248" t="s">
        <v>69</v>
      </c>
      <c r="I177" s="248"/>
      <c r="J177" s="19" t="s">
        <v>179</v>
      </c>
      <c r="K177" s="19" t="s">
        <v>180</v>
      </c>
      <c r="L177" s="250" t="s">
        <v>70</v>
      </c>
      <c r="M177" s="250"/>
    </row>
    <row r="178" spans="1:13" ht="139.19999999999999" customHeight="1" x14ac:dyDescent="0.3">
      <c r="A178" s="252" t="s">
        <v>527</v>
      </c>
      <c r="B178" s="269"/>
      <c r="C178" s="53">
        <f t="shared" si="34"/>
        <v>3.125E-2</v>
      </c>
      <c r="D178" s="21" t="s">
        <v>173</v>
      </c>
      <c r="E178" s="25"/>
      <c r="F178" s="26"/>
      <c r="G178" s="31">
        <f>(C178*$G$14)*E178</f>
        <v>0</v>
      </c>
      <c r="H178" s="253"/>
      <c r="I178" s="253"/>
      <c r="J178" s="29"/>
      <c r="K178" s="32">
        <f>(C178*$G$14)*J178</f>
        <v>0</v>
      </c>
      <c r="L178" s="254"/>
      <c r="M178" s="254"/>
    </row>
    <row r="179" spans="1:13" ht="104.4" customHeight="1" x14ac:dyDescent="0.3">
      <c r="A179" s="266" t="s">
        <v>526</v>
      </c>
      <c r="B179" s="270"/>
      <c r="C179" s="54">
        <f>1/32</f>
        <v>3.125E-2</v>
      </c>
      <c r="D179" s="23" t="s">
        <v>172</v>
      </c>
      <c r="E179" s="27"/>
      <c r="F179" s="28"/>
      <c r="G179" s="36">
        <f>(C179*$G$14)*E179</f>
        <v>0</v>
      </c>
      <c r="H179" s="267"/>
      <c r="I179" s="267"/>
      <c r="J179" s="30"/>
      <c r="K179" s="37">
        <f>(C179*$G$14)*J179</f>
        <v>0</v>
      </c>
      <c r="L179" s="268"/>
      <c r="M179" s="268"/>
    </row>
    <row r="180" spans="1:13" x14ac:dyDescent="0.3">
      <c r="A180" s="262" t="s">
        <v>75</v>
      </c>
      <c r="B180" s="262"/>
      <c r="C180" s="262"/>
      <c r="D180" s="262"/>
      <c r="E180" s="263" t="s">
        <v>76</v>
      </c>
      <c r="F180" s="263"/>
      <c r="G180" s="34">
        <f>SUM(G156:G179)</f>
        <v>0</v>
      </c>
      <c r="H180" s="35"/>
      <c r="I180" s="263" t="s">
        <v>77</v>
      </c>
      <c r="J180" s="263"/>
      <c r="K180" s="34">
        <f>SUM(K156:K179)</f>
        <v>0</v>
      </c>
      <c r="L180" s="35"/>
      <c r="M180" s="33"/>
    </row>
    <row r="182" spans="1:13" ht="19.2" customHeight="1" x14ac:dyDescent="0.3">
      <c r="A182" s="327" t="s">
        <v>528</v>
      </c>
      <c r="B182" s="327"/>
      <c r="C182" s="327"/>
      <c r="D182" s="327"/>
      <c r="E182" s="327"/>
      <c r="F182" s="327"/>
      <c r="G182" s="327"/>
      <c r="H182" s="327"/>
      <c r="I182" s="327"/>
      <c r="J182" s="327"/>
      <c r="K182" s="327"/>
      <c r="L182" s="327"/>
      <c r="M182" s="327"/>
    </row>
    <row r="183" spans="1:13" ht="31.2" customHeight="1" x14ac:dyDescent="0.3">
      <c r="A183" s="248" t="s">
        <v>67</v>
      </c>
      <c r="B183" s="248"/>
      <c r="C183" s="249" t="s">
        <v>68</v>
      </c>
      <c r="D183" s="249"/>
      <c r="E183" s="18" t="s">
        <v>176</v>
      </c>
      <c r="F183" s="18" t="s">
        <v>177</v>
      </c>
      <c r="G183" s="18" t="s">
        <v>178</v>
      </c>
      <c r="H183" s="248" t="s">
        <v>69</v>
      </c>
      <c r="I183" s="248"/>
      <c r="J183" s="19" t="s">
        <v>179</v>
      </c>
      <c r="K183" s="19" t="s">
        <v>180</v>
      </c>
      <c r="L183" s="250" t="s">
        <v>70</v>
      </c>
      <c r="M183" s="250"/>
    </row>
    <row r="184" spans="1:13" ht="51.6" customHeight="1" x14ac:dyDescent="0.3">
      <c r="A184" s="252" t="s">
        <v>150</v>
      </c>
      <c r="B184" s="269"/>
      <c r="C184" s="291" t="s">
        <v>80</v>
      </c>
      <c r="D184" s="292"/>
      <c r="E184" s="55" t="s">
        <v>80</v>
      </c>
      <c r="F184" s="56" t="s">
        <v>80</v>
      </c>
      <c r="G184" s="39" t="s">
        <v>80</v>
      </c>
      <c r="H184" s="293" t="s">
        <v>80</v>
      </c>
      <c r="I184" s="294"/>
      <c r="J184" s="57" t="s">
        <v>80</v>
      </c>
      <c r="K184" s="41" t="s">
        <v>80</v>
      </c>
      <c r="L184" s="295" t="s">
        <v>80</v>
      </c>
      <c r="M184" s="296"/>
    </row>
    <row r="185" spans="1:13" ht="47.4" customHeight="1" x14ac:dyDescent="0.3">
      <c r="A185" s="297" t="s">
        <v>151</v>
      </c>
      <c r="B185" s="298"/>
      <c r="C185" s="20">
        <v>0.5</v>
      </c>
      <c r="D185" s="21" t="s">
        <v>174</v>
      </c>
      <c r="E185" s="25"/>
      <c r="F185" s="26"/>
      <c r="G185" s="31">
        <f t="shared" ref="G185:G224" si="35">C185*E185</f>
        <v>0</v>
      </c>
      <c r="H185" s="253"/>
      <c r="I185" s="253"/>
      <c r="J185" s="29"/>
      <c r="K185" s="32">
        <f t="shared" ref="K185:K224" si="36">C185*J185</f>
        <v>0</v>
      </c>
      <c r="L185" s="254"/>
      <c r="M185" s="254"/>
    </row>
    <row r="186" spans="1:13" ht="47.4" customHeight="1" x14ac:dyDescent="0.3">
      <c r="A186" s="297" t="s">
        <v>152</v>
      </c>
      <c r="B186" s="298"/>
      <c r="C186" s="20">
        <v>0.125</v>
      </c>
      <c r="D186" s="21" t="s">
        <v>174</v>
      </c>
      <c r="E186" s="25"/>
      <c r="F186" s="26"/>
      <c r="G186" s="31">
        <f t="shared" si="35"/>
        <v>0</v>
      </c>
      <c r="H186" s="253"/>
      <c r="I186" s="253"/>
      <c r="J186" s="29"/>
      <c r="K186" s="32">
        <f t="shared" si="36"/>
        <v>0</v>
      </c>
      <c r="L186" s="254"/>
      <c r="M186" s="254"/>
    </row>
    <row r="187" spans="1:13" ht="94.2" customHeight="1" x14ac:dyDescent="0.3">
      <c r="A187" s="266" t="s">
        <v>529</v>
      </c>
      <c r="B187" s="270"/>
      <c r="C187" s="22">
        <v>0.5</v>
      </c>
      <c r="D187" s="23" t="s">
        <v>174</v>
      </c>
      <c r="E187" s="27"/>
      <c r="F187" s="28"/>
      <c r="G187" s="36">
        <f t="shared" si="35"/>
        <v>0</v>
      </c>
      <c r="H187" s="267"/>
      <c r="I187" s="267"/>
      <c r="J187" s="30"/>
      <c r="K187" s="37">
        <f t="shared" si="36"/>
        <v>0</v>
      </c>
      <c r="L187" s="268"/>
      <c r="M187" s="268"/>
    </row>
    <row r="188" spans="1:13" ht="91.8" customHeight="1" x14ac:dyDescent="0.3">
      <c r="A188" s="252" t="s">
        <v>153</v>
      </c>
      <c r="B188" s="269"/>
      <c r="C188" s="20">
        <v>0.2</v>
      </c>
      <c r="D188" s="21" t="s">
        <v>174</v>
      </c>
      <c r="E188" s="25"/>
      <c r="F188" s="26"/>
      <c r="G188" s="31">
        <f t="shared" si="35"/>
        <v>0</v>
      </c>
      <c r="H188" s="253"/>
      <c r="I188" s="253"/>
      <c r="J188" s="29"/>
      <c r="K188" s="32">
        <f t="shared" si="36"/>
        <v>0</v>
      </c>
      <c r="L188" s="254"/>
      <c r="M188" s="254"/>
    </row>
    <row r="189" spans="1:13" ht="48" customHeight="1" x14ac:dyDescent="0.3">
      <c r="A189" s="266" t="s">
        <v>154</v>
      </c>
      <c r="B189" s="270"/>
      <c r="C189" s="22">
        <v>0.2</v>
      </c>
      <c r="D189" s="23" t="s">
        <v>174</v>
      </c>
      <c r="E189" s="27"/>
      <c r="F189" s="28"/>
      <c r="G189" s="36">
        <f t="shared" si="35"/>
        <v>0</v>
      </c>
      <c r="H189" s="267"/>
      <c r="I189" s="267"/>
      <c r="J189" s="30"/>
      <c r="K189" s="37">
        <f t="shared" si="36"/>
        <v>0</v>
      </c>
      <c r="L189" s="268"/>
      <c r="M189" s="268"/>
    </row>
    <row r="190" spans="1:13" ht="31.2" customHeight="1" x14ac:dyDescent="0.3">
      <c r="A190" s="248" t="s">
        <v>67</v>
      </c>
      <c r="B190" s="248"/>
      <c r="C190" s="249" t="s">
        <v>68</v>
      </c>
      <c r="D190" s="249"/>
      <c r="E190" s="18" t="s">
        <v>176</v>
      </c>
      <c r="F190" s="18" t="s">
        <v>177</v>
      </c>
      <c r="G190" s="18" t="s">
        <v>178</v>
      </c>
      <c r="H190" s="248" t="s">
        <v>69</v>
      </c>
      <c r="I190" s="248"/>
      <c r="J190" s="19" t="s">
        <v>179</v>
      </c>
      <c r="K190" s="19" t="s">
        <v>180</v>
      </c>
      <c r="L190" s="250" t="s">
        <v>70</v>
      </c>
      <c r="M190" s="250"/>
    </row>
    <row r="191" spans="1:13" ht="46.8" customHeight="1" x14ac:dyDescent="0.3">
      <c r="A191" s="252" t="s">
        <v>356</v>
      </c>
      <c r="B191" s="269"/>
      <c r="C191" s="291" t="s">
        <v>80</v>
      </c>
      <c r="D191" s="292"/>
      <c r="E191" s="55" t="s">
        <v>80</v>
      </c>
      <c r="F191" s="56" t="s">
        <v>80</v>
      </c>
      <c r="G191" s="58" t="s">
        <v>80</v>
      </c>
      <c r="H191" s="293" t="s">
        <v>80</v>
      </c>
      <c r="I191" s="294"/>
      <c r="J191" s="57" t="s">
        <v>80</v>
      </c>
      <c r="K191" s="41" t="s">
        <v>80</v>
      </c>
      <c r="L191" s="295" t="s">
        <v>80</v>
      </c>
      <c r="M191" s="296"/>
    </row>
    <row r="192" spans="1:13" ht="74.400000000000006" customHeight="1" x14ac:dyDescent="0.3">
      <c r="A192" s="252" t="s">
        <v>151</v>
      </c>
      <c r="B192" s="269"/>
      <c r="C192" s="53">
        <f>1/48</f>
        <v>2.0833333333333332E-2</v>
      </c>
      <c r="D192" s="21" t="s">
        <v>181</v>
      </c>
      <c r="E192" s="25"/>
      <c r="F192" s="26"/>
      <c r="G192" s="31">
        <f>(C192*$G$14)*E192</f>
        <v>0</v>
      </c>
      <c r="H192" s="253"/>
      <c r="I192" s="253"/>
      <c r="J192" s="29"/>
      <c r="K192" s="32">
        <f>(C192*$G$14)*J192</f>
        <v>0</v>
      </c>
      <c r="L192" s="254"/>
      <c r="M192" s="254"/>
    </row>
    <row r="193" spans="1:13" ht="72.599999999999994" customHeight="1" x14ac:dyDescent="0.3">
      <c r="A193" s="252" t="s">
        <v>152</v>
      </c>
      <c r="B193" s="269"/>
      <c r="C193" s="53">
        <f>(1/48)/4</f>
        <v>5.208333333333333E-3</v>
      </c>
      <c r="D193" s="21" t="s">
        <v>181</v>
      </c>
      <c r="E193" s="25"/>
      <c r="F193" s="26"/>
      <c r="G193" s="31">
        <f>(C193*$G$14)*E193</f>
        <v>0</v>
      </c>
      <c r="H193" s="253"/>
      <c r="I193" s="253"/>
      <c r="J193" s="29"/>
      <c r="K193" s="32">
        <f>(C193*$G$14)*J193</f>
        <v>0</v>
      </c>
      <c r="L193" s="254"/>
      <c r="M193" s="254"/>
    </row>
    <row r="194" spans="1:13" ht="14.4" x14ac:dyDescent="0.3">
      <c r="A194" s="266" t="s">
        <v>155</v>
      </c>
      <c r="B194" s="270"/>
      <c r="C194" s="299" t="s">
        <v>80</v>
      </c>
      <c r="D194" s="300"/>
      <c r="E194" s="59" t="s">
        <v>80</v>
      </c>
      <c r="F194" s="60" t="s">
        <v>80</v>
      </c>
      <c r="G194" s="61" t="s">
        <v>80</v>
      </c>
      <c r="H194" s="301" t="s">
        <v>80</v>
      </c>
      <c r="I194" s="302"/>
      <c r="J194" s="62" t="s">
        <v>80</v>
      </c>
      <c r="K194" s="63" t="s">
        <v>80</v>
      </c>
      <c r="L194" s="303" t="s">
        <v>80</v>
      </c>
      <c r="M194" s="304"/>
    </row>
    <row r="195" spans="1:13" ht="86.4" x14ac:dyDescent="0.3">
      <c r="A195" s="266" t="s">
        <v>151</v>
      </c>
      <c r="B195" s="270"/>
      <c r="C195" s="54">
        <f>1/48</f>
        <v>2.0833333333333332E-2</v>
      </c>
      <c r="D195" s="23" t="s">
        <v>170</v>
      </c>
      <c r="E195" s="27"/>
      <c r="F195" s="28"/>
      <c r="G195" s="36">
        <f>(C195*$G$14)*E195</f>
        <v>0</v>
      </c>
      <c r="H195" s="267"/>
      <c r="I195" s="267"/>
      <c r="J195" s="30"/>
      <c r="K195" s="37">
        <f>(C195*$G$14)*J195</f>
        <v>0</v>
      </c>
      <c r="L195" s="268"/>
      <c r="M195" s="268"/>
    </row>
    <row r="196" spans="1:13" ht="86.4" x14ac:dyDescent="0.3">
      <c r="A196" s="266" t="s">
        <v>152</v>
      </c>
      <c r="B196" s="270"/>
      <c r="C196" s="54">
        <f>(1/48)/4</f>
        <v>5.208333333333333E-3</v>
      </c>
      <c r="D196" s="23" t="s">
        <v>170</v>
      </c>
      <c r="E196" s="27"/>
      <c r="F196" s="28"/>
      <c r="G196" s="36">
        <f>(C196*$G$14)*E196</f>
        <v>0</v>
      </c>
      <c r="H196" s="267"/>
      <c r="I196" s="267"/>
      <c r="J196" s="30"/>
      <c r="K196" s="37">
        <f>(C196*$G$14)*J196</f>
        <v>0</v>
      </c>
      <c r="L196" s="268"/>
      <c r="M196" s="268"/>
    </row>
    <row r="197" spans="1:13" ht="31.2" customHeight="1" x14ac:dyDescent="0.3">
      <c r="A197" s="248" t="s">
        <v>67</v>
      </c>
      <c r="B197" s="248"/>
      <c r="C197" s="249" t="s">
        <v>68</v>
      </c>
      <c r="D197" s="249"/>
      <c r="E197" s="18" t="s">
        <v>176</v>
      </c>
      <c r="F197" s="18" t="s">
        <v>177</v>
      </c>
      <c r="G197" s="18" t="s">
        <v>178</v>
      </c>
      <c r="H197" s="248" t="s">
        <v>69</v>
      </c>
      <c r="I197" s="248"/>
      <c r="J197" s="19" t="s">
        <v>179</v>
      </c>
      <c r="K197" s="19" t="s">
        <v>180</v>
      </c>
      <c r="L197" s="250" t="s">
        <v>70</v>
      </c>
      <c r="M197" s="250"/>
    </row>
    <row r="198" spans="1:13" ht="62.4" customHeight="1" x14ac:dyDescent="0.3">
      <c r="A198" s="252" t="s">
        <v>156</v>
      </c>
      <c r="B198" s="269"/>
      <c r="C198" s="291" t="s">
        <v>80</v>
      </c>
      <c r="D198" s="292"/>
      <c r="E198" s="55" t="s">
        <v>80</v>
      </c>
      <c r="F198" s="56" t="s">
        <v>80</v>
      </c>
      <c r="G198" s="58" t="s">
        <v>80</v>
      </c>
      <c r="H198" s="293" t="s">
        <v>80</v>
      </c>
      <c r="I198" s="294"/>
      <c r="J198" s="57" t="s">
        <v>80</v>
      </c>
      <c r="K198" s="41" t="s">
        <v>80</v>
      </c>
      <c r="L198" s="295" t="s">
        <v>80</v>
      </c>
      <c r="M198" s="296"/>
    </row>
    <row r="199" spans="1:13" ht="86.4" customHeight="1" x14ac:dyDescent="0.3">
      <c r="A199" s="252" t="s">
        <v>151</v>
      </c>
      <c r="B199" s="269"/>
      <c r="C199" s="53">
        <f>1/48</f>
        <v>2.0833333333333332E-2</v>
      </c>
      <c r="D199" s="21" t="s">
        <v>170</v>
      </c>
      <c r="E199" s="25"/>
      <c r="F199" s="26"/>
      <c r="G199" s="31">
        <f>(C199*$G$14)*E199</f>
        <v>0</v>
      </c>
      <c r="H199" s="253"/>
      <c r="I199" s="253"/>
      <c r="J199" s="29"/>
      <c r="K199" s="32">
        <f>(C199*$G$14)*J199</f>
        <v>0</v>
      </c>
      <c r="L199" s="254"/>
      <c r="M199" s="254"/>
    </row>
    <row r="200" spans="1:13" ht="86.4" x14ac:dyDescent="0.3">
      <c r="A200" s="252" t="s">
        <v>152</v>
      </c>
      <c r="B200" s="269"/>
      <c r="C200" s="53">
        <f>(1/48)/4</f>
        <v>5.208333333333333E-3</v>
      </c>
      <c r="D200" s="21" t="s">
        <v>170</v>
      </c>
      <c r="E200" s="25"/>
      <c r="F200" s="26"/>
      <c r="G200" s="31">
        <f>(C200*$G$14)*E200</f>
        <v>0</v>
      </c>
      <c r="H200" s="253"/>
      <c r="I200" s="253"/>
      <c r="J200" s="29"/>
      <c r="K200" s="32">
        <f>(C200*$G$14)*J200</f>
        <v>0</v>
      </c>
      <c r="L200" s="254"/>
      <c r="M200" s="254"/>
    </row>
    <row r="201" spans="1:13" ht="31.8" customHeight="1" x14ac:dyDescent="0.3">
      <c r="A201" s="266" t="s">
        <v>157</v>
      </c>
      <c r="B201" s="270"/>
      <c r="C201" s="299" t="s">
        <v>80</v>
      </c>
      <c r="D201" s="300"/>
      <c r="E201" s="59" t="s">
        <v>80</v>
      </c>
      <c r="F201" s="60" t="s">
        <v>80</v>
      </c>
      <c r="G201" s="61" t="s">
        <v>80</v>
      </c>
      <c r="H201" s="301" t="s">
        <v>80</v>
      </c>
      <c r="I201" s="302"/>
      <c r="J201" s="62" t="s">
        <v>80</v>
      </c>
      <c r="K201" s="63" t="s">
        <v>80</v>
      </c>
      <c r="L201" s="303" t="s">
        <v>80</v>
      </c>
      <c r="M201" s="304"/>
    </row>
    <row r="202" spans="1:13" ht="86.4" x14ac:dyDescent="0.3">
      <c r="A202" s="266" t="s">
        <v>151</v>
      </c>
      <c r="B202" s="270"/>
      <c r="C202" s="54">
        <f>1/48</f>
        <v>2.0833333333333332E-2</v>
      </c>
      <c r="D202" s="23" t="s">
        <v>170</v>
      </c>
      <c r="E202" s="27"/>
      <c r="F202" s="28"/>
      <c r="G202" s="36">
        <f>(C202*$G$14)*E202</f>
        <v>0</v>
      </c>
      <c r="H202" s="267"/>
      <c r="I202" s="267"/>
      <c r="J202" s="30"/>
      <c r="K202" s="37">
        <f>(C202*$G$14)*J202</f>
        <v>0</v>
      </c>
      <c r="L202" s="268"/>
      <c r="M202" s="268"/>
    </row>
    <row r="203" spans="1:13" ht="86.4" x14ac:dyDescent="0.3">
      <c r="A203" s="266" t="s">
        <v>152</v>
      </c>
      <c r="B203" s="270"/>
      <c r="C203" s="54">
        <f>(1/48)/4</f>
        <v>5.208333333333333E-3</v>
      </c>
      <c r="D203" s="23" t="s">
        <v>170</v>
      </c>
      <c r="E203" s="27"/>
      <c r="F203" s="28"/>
      <c r="G203" s="36">
        <f>(C203*$G$14)*E203</f>
        <v>0</v>
      </c>
      <c r="H203" s="267"/>
      <c r="I203" s="267"/>
      <c r="J203" s="30"/>
      <c r="K203" s="37">
        <f>(C203*$G$14)*J203</f>
        <v>0</v>
      </c>
      <c r="L203" s="268"/>
      <c r="M203" s="268"/>
    </row>
    <row r="204" spans="1:13" ht="31.2" customHeight="1" x14ac:dyDescent="0.3">
      <c r="A204" s="248" t="s">
        <v>67</v>
      </c>
      <c r="B204" s="248"/>
      <c r="C204" s="249" t="s">
        <v>68</v>
      </c>
      <c r="D204" s="249"/>
      <c r="E204" s="18" t="s">
        <v>176</v>
      </c>
      <c r="F204" s="18" t="s">
        <v>177</v>
      </c>
      <c r="G204" s="18" t="s">
        <v>178</v>
      </c>
      <c r="H204" s="248" t="s">
        <v>69</v>
      </c>
      <c r="I204" s="248"/>
      <c r="J204" s="19" t="s">
        <v>179</v>
      </c>
      <c r="K204" s="19" t="s">
        <v>180</v>
      </c>
      <c r="L204" s="250" t="s">
        <v>70</v>
      </c>
      <c r="M204" s="250"/>
    </row>
    <row r="205" spans="1:13" ht="44.4" customHeight="1" x14ac:dyDescent="0.3">
      <c r="A205" s="252" t="s">
        <v>158</v>
      </c>
      <c r="B205" s="269"/>
      <c r="C205" s="291" t="s">
        <v>80</v>
      </c>
      <c r="D205" s="292"/>
      <c r="E205" s="55" t="s">
        <v>80</v>
      </c>
      <c r="F205" s="56" t="s">
        <v>80</v>
      </c>
      <c r="G205" s="58" t="s">
        <v>80</v>
      </c>
      <c r="H205" s="293" t="s">
        <v>80</v>
      </c>
      <c r="I205" s="294"/>
      <c r="J205" s="57" t="s">
        <v>80</v>
      </c>
      <c r="K205" s="41" t="s">
        <v>80</v>
      </c>
      <c r="L205" s="295" t="s">
        <v>80</v>
      </c>
      <c r="M205" s="296"/>
    </row>
    <row r="206" spans="1:13" ht="71.400000000000006" customHeight="1" x14ac:dyDescent="0.3">
      <c r="A206" s="252" t="s">
        <v>151</v>
      </c>
      <c r="B206" s="269"/>
      <c r="C206" s="53">
        <f>1/48</f>
        <v>2.0833333333333332E-2</v>
      </c>
      <c r="D206" s="21" t="s">
        <v>181</v>
      </c>
      <c r="E206" s="25"/>
      <c r="F206" s="26"/>
      <c r="G206" s="31">
        <f>(C206*$G$14)*E206</f>
        <v>0</v>
      </c>
      <c r="H206" s="253"/>
      <c r="I206" s="253"/>
      <c r="J206" s="29"/>
      <c r="K206" s="32">
        <f>(C206*$G$14)*J206</f>
        <v>0</v>
      </c>
      <c r="L206" s="254"/>
      <c r="M206" s="254"/>
    </row>
    <row r="207" spans="1:13" ht="71.400000000000006" customHeight="1" x14ac:dyDescent="0.3">
      <c r="A207" s="252" t="s">
        <v>152</v>
      </c>
      <c r="B207" s="269"/>
      <c r="C207" s="53">
        <f>(1/48)/4</f>
        <v>5.208333333333333E-3</v>
      </c>
      <c r="D207" s="21" t="s">
        <v>181</v>
      </c>
      <c r="E207" s="25"/>
      <c r="F207" s="26"/>
      <c r="G207" s="31">
        <f>(C207*$G$14)*E207</f>
        <v>0</v>
      </c>
      <c r="H207" s="253"/>
      <c r="I207" s="253"/>
      <c r="J207" s="29"/>
      <c r="K207" s="32">
        <f>(C207*$G$14)*J207</f>
        <v>0</v>
      </c>
      <c r="L207" s="254"/>
      <c r="M207" s="254"/>
    </row>
    <row r="208" spans="1:13" ht="115.2" customHeight="1" x14ac:dyDescent="0.3">
      <c r="A208" s="266" t="s">
        <v>159</v>
      </c>
      <c r="B208" s="270"/>
      <c r="C208" s="299" t="s">
        <v>80</v>
      </c>
      <c r="D208" s="300"/>
      <c r="E208" s="59" t="s">
        <v>80</v>
      </c>
      <c r="F208" s="60" t="s">
        <v>80</v>
      </c>
      <c r="G208" s="61" t="s">
        <v>80</v>
      </c>
      <c r="H208" s="301" t="s">
        <v>80</v>
      </c>
      <c r="I208" s="302"/>
      <c r="J208" s="62" t="s">
        <v>80</v>
      </c>
      <c r="K208" s="63" t="s">
        <v>80</v>
      </c>
      <c r="L208" s="303" t="s">
        <v>80</v>
      </c>
      <c r="M208" s="304"/>
    </row>
    <row r="209" spans="1:13" ht="72" x14ac:dyDescent="0.3">
      <c r="A209" s="266" t="s">
        <v>151</v>
      </c>
      <c r="B209" s="270"/>
      <c r="C209" s="54">
        <f>1/24</f>
        <v>4.1666666666666664E-2</v>
      </c>
      <c r="D209" s="23" t="s">
        <v>182</v>
      </c>
      <c r="E209" s="27"/>
      <c r="F209" s="28"/>
      <c r="G209" s="36">
        <f>(C209*$G$14)*E209</f>
        <v>0</v>
      </c>
      <c r="H209" s="267"/>
      <c r="I209" s="267"/>
      <c r="J209" s="30"/>
      <c r="K209" s="37">
        <f>(C209*$G$14)*J209</f>
        <v>0</v>
      </c>
      <c r="L209" s="268"/>
      <c r="M209" s="268"/>
    </row>
    <row r="210" spans="1:13" ht="72" x14ac:dyDescent="0.3">
      <c r="A210" s="266" t="s">
        <v>152</v>
      </c>
      <c r="B210" s="270"/>
      <c r="C210" s="54">
        <f>(1/24)/4</f>
        <v>1.0416666666666666E-2</v>
      </c>
      <c r="D210" s="23" t="s">
        <v>182</v>
      </c>
      <c r="E210" s="27"/>
      <c r="F210" s="28"/>
      <c r="G210" s="36">
        <f>(C210*$G$14)*E210</f>
        <v>0</v>
      </c>
      <c r="H210" s="267"/>
      <c r="I210" s="267"/>
      <c r="J210" s="30"/>
      <c r="K210" s="37">
        <f>(C210*$G$14)*J210</f>
        <v>0</v>
      </c>
      <c r="L210" s="268"/>
      <c r="M210" s="268"/>
    </row>
    <row r="211" spans="1:13" ht="31.2" customHeight="1" x14ac:dyDescent="0.3">
      <c r="A211" s="248" t="s">
        <v>67</v>
      </c>
      <c r="B211" s="248"/>
      <c r="C211" s="249" t="s">
        <v>68</v>
      </c>
      <c r="D211" s="249"/>
      <c r="E211" s="18" t="s">
        <v>176</v>
      </c>
      <c r="F211" s="18" t="s">
        <v>177</v>
      </c>
      <c r="G211" s="18" t="s">
        <v>178</v>
      </c>
      <c r="H211" s="248" t="s">
        <v>69</v>
      </c>
      <c r="I211" s="248"/>
      <c r="J211" s="19" t="s">
        <v>179</v>
      </c>
      <c r="K211" s="19" t="s">
        <v>180</v>
      </c>
      <c r="L211" s="250" t="s">
        <v>70</v>
      </c>
      <c r="M211" s="250"/>
    </row>
    <row r="212" spans="1:13" ht="87.6" customHeight="1" x14ac:dyDescent="0.3">
      <c r="A212" s="252" t="s">
        <v>160</v>
      </c>
      <c r="B212" s="269"/>
      <c r="C212" s="291" t="s">
        <v>80</v>
      </c>
      <c r="D212" s="292"/>
      <c r="E212" s="55" t="s">
        <v>80</v>
      </c>
      <c r="F212" s="56" t="s">
        <v>80</v>
      </c>
      <c r="G212" s="39" t="s">
        <v>80</v>
      </c>
      <c r="H212" s="293" t="s">
        <v>80</v>
      </c>
      <c r="I212" s="294"/>
      <c r="J212" s="57" t="s">
        <v>80</v>
      </c>
      <c r="K212" s="41" t="s">
        <v>80</v>
      </c>
      <c r="L212" s="295" t="s">
        <v>80</v>
      </c>
      <c r="M212" s="296"/>
    </row>
    <row r="213" spans="1:13" ht="43.2" x14ac:dyDescent="0.3">
      <c r="A213" s="252" t="s">
        <v>151</v>
      </c>
      <c r="B213" s="269"/>
      <c r="C213" s="20">
        <v>2</v>
      </c>
      <c r="D213" s="21" t="s">
        <v>175</v>
      </c>
      <c r="E213" s="25"/>
      <c r="F213" s="26"/>
      <c r="G213" s="31">
        <f t="shared" si="35"/>
        <v>0</v>
      </c>
      <c r="H213" s="253"/>
      <c r="I213" s="253"/>
      <c r="J213" s="29"/>
      <c r="K213" s="32">
        <f t="shared" si="36"/>
        <v>0</v>
      </c>
      <c r="L213" s="254"/>
      <c r="M213" s="254"/>
    </row>
    <row r="214" spans="1:13" ht="43.2" x14ac:dyDescent="0.3">
      <c r="A214" s="252" t="s">
        <v>152</v>
      </c>
      <c r="B214" s="269"/>
      <c r="C214" s="20">
        <v>0.5</v>
      </c>
      <c r="D214" s="21" t="s">
        <v>174</v>
      </c>
      <c r="E214" s="25"/>
      <c r="F214" s="26"/>
      <c r="G214" s="31">
        <f t="shared" si="35"/>
        <v>0</v>
      </c>
      <c r="H214" s="253"/>
      <c r="I214" s="253"/>
      <c r="J214" s="29"/>
      <c r="K214" s="32">
        <f t="shared" si="36"/>
        <v>0</v>
      </c>
      <c r="L214" s="254"/>
      <c r="M214" s="254"/>
    </row>
    <row r="215" spans="1:13" ht="117" customHeight="1" x14ac:dyDescent="0.3">
      <c r="A215" s="266" t="s">
        <v>161</v>
      </c>
      <c r="B215" s="270"/>
      <c r="C215" s="22"/>
      <c r="D215" s="23"/>
      <c r="E215" s="27"/>
      <c r="F215" s="28"/>
      <c r="G215" s="36"/>
      <c r="H215" s="267"/>
      <c r="I215" s="267"/>
      <c r="J215" s="30"/>
      <c r="K215" s="37"/>
      <c r="L215" s="268"/>
      <c r="M215" s="268"/>
    </row>
    <row r="216" spans="1:13" ht="43.2" x14ac:dyDescent="0.3">
      <c r="A216" s="266" t="s">
        <v>151</v>
      </c>
      <c r="B216" s="270"/>
      <c r="C216" s="22">
        <v>1</v>
      </c>
      <c r="D216" s="23" t="s">
        <v>168</v>
      </c>
      <c r="E216" s="27"/>
      <c r="F216" s="28"/>
      <c r="G216" s="36">
        <f t="shared" si="35"/>
        <v>0</v>
      </c>
      <c r="H216" s="267"/>
      <c r="I216" s="267"/>
      <c r="J216" s="30"/>
      <c r="K216" s="37">
        <f t="shared" si="36"/>
        <v>0</v>
      </c>
      <c r="L216" s="268"/>
      <c r="M216" s="268"/>
    </row>
    <row r="217" spans="1:13" ht="43.2" x14ac:dyDescent="0.3">
      <c r="A217" s="266" t="s">
        <v>152</v>
      </c>
      <c r="B217" s="270"/>
      <c r="C217" s="22">
        <v>0.25</v>
      </c>
      <c r="D217" s="23" t="s">
        <v>168</v>
      </c>
      <c r="E217" s="27"/>
      <c r="F217" s="28"/>
      <c r="G217" s="36">
        <f t="shared" si="35"/>
        <v>0</v>
      </c>
      <c r="H217" s="267"/>
      <c r="I217" s="267"/>
      <c r="J217" s="30"/>
      <c r="K217" s="37">
        <f t="shared" si="36"/>
        <v>0</v>
      </c>
      <c r="L217" s="268"/>
      <c r="M217" s="268"/>
    </row>
    <row r="218" spans="1:13" ht="72.599999999999994" customHeight="1" x14ac:dyDescent="0.3">
      <c r="A218" s="252" t="s">
        <v>162</v>
      </c>
      <c r="B218" s="269"/>
      <c r="C218" s="20">
        <v>5</v>
      </c>
      <c r="D218" s="21" t="s">
        <v>132</v>
      </c>
      <c r="E218" s="25"/>
      <c r="F218" s="26"/>
      <c r="G218" s="31">
        <f t="shared" si="35"/>
        <v>0</v>
      </c>
      <c r="H218" s="253"/>
      <c r="I218" s="253"/>
      <c r="J218" s="29"/>
      <c r="K218" s="32">
        <f t="shared" si="36"/>
        <v>0</v>
      </c>
      <c r="L218" s="254"/>
      <c r="M218" s="254"/>
    </row>
    <row r="219" spans="1:13" ht="33" customHeight="1" x14ac:dyDescent="0.3">
      <c r="A219" s="271" t="s">
        <v>67</v>
      </c>
      <c r="B219" s="271"/>
      <c r="C219" s="272" t="s">
        <v>68</v>
      </c>
      <c r="D219" s="272"/>
      <c r="E219" s="73" t="s">
        <v>176</v>
      </c>
      <c r="F219" s="73" t="s">
        <v>177</v>
      </c>
      <c r="G219" s="73" t="s">
        <v>178</v>
      </c>
      <c r="H219" s="271" t="s">
        <v>69</v>
      </c>
      <c r="I219" s="271"/>
      <c r="J219" s="74" t="s">
        <v>179</v>
      </c>
      <c r="K219" s="74" t="s">
        <v>180</v>
      </c>
      <c r="L219" s="273" t="s">
        <v>70</v>
      </c>
      <c r="M219" s="273"/>
    </row>
    <row r="220" spans="1:13" ht="61.8" customHeight="1" x14ac:dyDescent="0.3">
      <c r="A220" s="266" t="s">
        <v>163</v>
      </c>
      <c r="B220" s="270"/>
      <c r="C220" s="22">
        <v>2</v>
      </c>
      <c r="D220" s="23" t="s">
        <v>132</v>
      </c>
      <c r="E220" s="27"/>
      <c r="F220" s="28"/>
      <c r="G220" s="36">
        <f t="shared" si="35"/>
        <v>0</v>
      </c>
      <c r="H220" s="267"/>
      <c r="I220" s="267"/>
      <c r="J220" s="30"/>
      <c r="K220" s="37">
        <f t="shared" si="36"/>
        <v>0</v>
      </c>
      <c r="L220" s="268"/>
      <c r="M220" s="268"/>
    </row>
    <row r="221" spans="1:13" ht="60.6" customHeight="1" x14ac:dyDescent="0.3">
      <c r="A221" s="252" t="s">
        <v>164</v>
      </c>
      <c r="B221" s="269"/>
      <c r="C221" s="20">
        <v>1</v>
      </c>
      <c r="D221" s="21" t="s">
        <v>169</v>
      </c>
      <c r="E221" s="25"/>
      <c r="F221" s="26"/>
      <c r="G221" s="31">
        <f t="shared" si="35"/>
        <v>0</v>
      </c>
      <c r="H221" s="253"/>
      <c r="I221" s="253"/>
      <c r="J221" s="29"/>
      <c r="K221" s="32">
        <f t="shared" si="36"/>
        <v>0</v>
      </c>
      <c r="L221" s="254"/>
      <c r="M221" s="254"/>
    </row>
    <row r="222" spans="1:13" ht="101.4" customHeight="1" x14ac:dyDescent="0.3">
      <c r="A222" s="266" t="s">
        <v>165</v>
      </c>
      <c r="B222" s="270"/>
      <c r="C222" s="22">
        <v>4</v>
      </c>
      <c r="D222" s="23" t="s">
        <v>132</v>
      </c>
      <c r="E222" s="27"/>
      <c r="F222" s="28"/>
      <c r="G222" s="36">
        <f t="shared" si="35"/>
        <v>0</v>
      </c>
      <c r="H222" s="267"/>
      <c r="I222" s="267"/>
      <c r="J222" s="30"/>
      <c r="K222" s="37">
        <f t="shared" si="36"/>
        <v>0</v>
      </c>
      <c r="L222" s="268"/>
      <c r="M222" s="268"/>
    </row>
    <row r="223" spans="1:13" ht="36.6" customHeight="1" x14ac:dyDescent="0.3">
      <c r="A223" s="252" t="s">
        <v>166</v>
      </c>
      <c r="B223" s="269"/>
      <c r="C223" s="20">
        <v>10</v>
      </c>
      <c r="D223" s="21" t="s">
        <v>132</v>
      </c>
      <c r="E223" s="25"/>
      <c r="F223" s="26"/>
      <c r="G223" s="31">
        <f t="shared" si="35"/>
        <v>0</v>
      </c>
      <c r="H223" s="253"/>
      <c r="I223" s="253"/>
      <c r="J223" s="29"/>
      <c r="K223" s="32">
        <f t="shared" si="36"/>
        <v>0</v>
      </c>
      <c r="L223" s="254"/>
      <c r="M223" s="254"/>
    </row>
    <row r="224" spans="1:13" ht="62.4" customHeight="1" x14ac:dyDescent="0.3">
      <c r="A224" s="266" t="s">
        <v>167</v>
      </c>
      <c r="B224" s="270"/>
      <c r="C224" s="22">
        <v>5</v>
      </c>
      <c r="D224" s="23" t="s">
        <v>132</v>
      </c>
      <c r="E224" s="27"/>
      <c r="F224" s="28"/>
      <c r="G224" s="36">
        <f t="shared" si="35"/>
        <v>0</v>
      </c>
      <c r="H224" s="267"/>
      <c r="I224" s="267"/>
      <c r="J224" s="30"/>
      <c r="K224" s="37">
        <f t="shared" si="36"/>
        <v>0</v>
      </c>
      <c r="L224" s="268"/>
      <c r="M224" s="268"/>
    </row>
    <row r="225" spans="1:13" x14ac:dyDescent="0.3">
      <c r="A225" s="325" t="s">
        <v>75</v>
      </c>
      <c r="B225" s="325"/>
      <c r="C225" s="325"/>
      <c r="D225" s="325"/>
      <c r="E225" s="326" t="s">
        <v>76</v>
      </c>
      <c r="F225" s="326"/>
      <c r="G225" s="81">
        <f>SUM(G184:G224)</f>
        <v>0</v>
      </c>
      <c r="H225" s="82"/>
      <c r="I225" s="326" t="s">
        <v>77</v>
      </c>
      <c r="J225" s="326"/>
      <c r="K225" s="81">
        <f>SUM(K184:K224)</f>
        <v>0</v>
      </c>
      <c r="L225" s="82"/>
      <c r="M225" s="80"/>
    </row>
    <row r="227" spans="1:13" ht="17.399999999999999" customHeight="1" x14ac:dyDescent="0.3"/>
    <row r="228" spans="1:13" s="75" customFormat="1" ht="16.2" customHeight="1" x14ac:dyDescent="0.35">
      <c r="A228" s="76" t="s">
        <v>183</v>
      </c>
      <c r="B228" s="77"/>
      <c r="C228" s="77"/>
      <c r="D228" s="77"/>
      <c r="E228" s="77"/>
      <c r="F228" s="77"/>
      <c r="G228" s="77"/>
      <c r="H228" s="77"/>
      <c r="I228" s="77"/>
      <c r="J228" s="77"/>
      <c r="K228" s="77"/>
      <c r="L228" s="77"/>
      <c r="M228" s="77"/>
    </row>
    <row r="229" spans="1:13" x14ac:dyDescent="0.3">
      <c r="A229" s="282" t="s">
        <v>184</v>
      </c>
      <c r="B229" s="282"/>
      <c r="C229" s="282"/>
      <c r="D229" s="282"/>
      <c r="E229" s="282"/>
      <c r="F229" s="282"/>
      <c r="G229" s="282"/>
      <c r="H229" s="282"/>
      <c r="I229" s="282"/>
      <c r="J229" s="283" t="s">
        <v>178</v>
      </c>
      <c r="K229" s="283"/>
      <c r="L229" s="290" t="s">
        <v>180</v>
      </c>
      <c r="M229" s="290"/>
    </row>
    <row r="230" spans="1:13" ht="32.4" customHeight="1" x14ac:dyDescent="0.3">
      <c r="A230" s="276" t="str">
        <f>A22</f>
        <v>I - atividades de ensino na educação superior na UFOB ou em outras IES públicas, neste  caso, aprovada pelo Consuni ou por instância competente com delegação e sem percepção de remuneração adicional</v>
      </c>
      <c r="B230" s="276"/>
      <c r="C230" s="276"/>
      <c r="D230" s="276"/>
      <c r="E230" s="276"/>
      <c r="F230" s="276"/>
      <c r="G230" s="276"/>
      <c r="H230" s="276"/>
      <c r="I230" s="276"/>
      <c r="J230" s="277">
        <f>IF(F17&gt;0,G27,0)</f>
        <v>0</v>
      </c>
      <c r="K230" s="278"/>
      <c r="L230" s="284">
        <f>IF(F17&gt;0,K27,0)</f>
        <v>0</v>
      </c>
      <c r="M230" s="285"/>
    </row>
    <row r="231" spans="1:13" ht="19.8" customHeight="1" x14ac:dyDescent="0.3">
      <c r="A231" s="279" t="str">
        <f>A29</f>
        <v>II - desempenho didático</v>
      </c>
      <c r="B231" s="279"/>
      <c r="C231" s="279"/>
      <c r="D231" s="279"/>
      <c r="E231" s="279"/>
      <c r="F231" s="279"/>
      <c r="G231" s="279"/>
      <c r="H231" s="279"/>
      <c r="I231" s="279"/>
      <c r="J231" s="280">
        <f>IF(F17&gt;0,G36,0)</f>
        <v>0</v>
      </c>
      <c r="K231" s="281"/>
      <c r="L231" s="288">
        <f>IF(F17&gt;0,K36,0)</f>
        <v>0</v>
      </c>
      <c r="M231" s="289"/>
    </row>
    <row r="232" spans="1:13" ht="47.4" customHeight="1" x14ac:dyDescent="0.3">
      <c r="A232" s="276" t="str">
        <f>A38</f>
        <v>III - produção intelectual, abrangendo a produção científica, artística, técnica e cultural, representada por publicações ou formas de expressão usuais e pertinentes aos ambientes acadêmicos específicos, avaliadas de acordo com a sistemática da CAPES e CNPq para as diferentes áreas do conhecimento</v>
      </c>
      <c r="B232" s="276"/>
      <c r="C232" s="276"/>
      <c r="D232" s="276"/>
      <c r="E232" s="276"/>
      <c r="F232" s="276"/>
      <c r="G232" s="276"/>
      <c r="H232" s="276"/>
      <c r="I232" s="276"/>
      <c r="J232" s="277">
        <f>IF(F17&gt;0,G83,0)</f>
        <v>0</v>
      </c>
      <c r="K232" s="278"/>
      <c r="L232" s="284">
        <f>IF(F17&gt;0,K83,0)</f>
        <v>0</v>
      </c>
      <c r="M232" s="285"/>
    </row>
    <row r="233" spans="1:13" ht="48" customHeight="1" x14ac:dyDescent="0.3">
      <c r="A233" s="279" t="str">
        <f>A85</f>
        <v>IV - orientação de estudantes na UFOB ou, no caso de orientação em outras Instituições de Ensino Superior - IES públicas, aprovada pela Unidade Universitária ou por instância competente com delegação, e participação em bancas examinadoras</v>
      </c>
      <c r="B233" s="279"/>
      <c r="C233" s="279"/>
      <c r="D233" s="279"/>
      <c r="E233" s="279"/>
      <c r="F233" s="279"/>
      <c r="G233" s="279"/>
      <c r="H233" s="279"/>
      <c r="I233" s="279"/>
      <c r="J233" s="280">
        <f>IF(F17&gt;0,G110,0)</f>
        <v>0</v>
      </c>
      <c r="K233" s="281"/>
      <c r="L233" s="288">
        <f>IF(F17&gt;0,K110,0)</f>
        <v>0</v>
      </c>
      <c r="M233" s="289"/>
    </row>
    <row r="234" spans="1:13" ht="32.4" customHeight="1" x14ac:dyDescent="0.3">
      <c r="A234" s="276" t="str">
        <f>A112</f>
        <v>V - atividade de pesquisa, relacionada a projetos de pesquisa aprovados pelas instâncias competentes da UFOB</v>
      </c>
      <c r="B234" s="276"/>
      <c r="C234" s="276"/>
      <c r="D234" s="276"/>
      <c r="E234" s="276"/>
      <c r="F234" s="276"/>
      <c r="G234" s="276"/>
      <c r="H234" s="276"/>
      <c r="I234" s="276"/>
      <c r="J234" s="277">
        <f>IF(F17&gt;0,G124,0)</f>
        <v>0</v>
      </c>
      <c r="K234" s="278"/>
      <c r="L234" s="284">
        <f>IF(F17&gt;0,K124,0)</f>
        <v>0</v>
      </c>
      <c r="M234" s="285"/>
    </row>
    <row r="235" spans="1:13" ht="32.4" customHeight="1" x14ac:dyDescent="0.3">
      <c r="A235" s="279" t="str">
        <f>A126</f>
        <v>VI - atividade de extensão, relacionada a projetos de extensão aprovados pelas instâncias competentes da UFOB</v>
      </c>
      <c r="B235" s="279"/>
      <c r="C235" s="279"/>
      <c r="D235" s="279"/>
      <c r="E235" s="279"/>
      <c r="F235" s="279"/>
      <c r="G235" s="279"/>
      <c r="H235" s="279"/>
      <c r="I235" s="279"/>
      <c r="J235" s="280">
        <f>IF(F17&gt;0,G152,0)</f>
        <v>0</v>
      </c>
      <c r="K235" s="281"/>
      <c r="L235" s="288">
        <f>IF(F17&gt;0,K152,0)</f>
        <v>0</v>
      </c>
      <c r="M235" s="289"/>
    </row>
    <row r="236" spans="1:13" ht="19.8" customHeight="1" x14ac:dyDescent="0.3">
      <c r="A236" s="276" t="str">
        <f>A154</f>
        <v>VII - exercício de funções de direção, coordenação, assessoramento, chefia</v>
      </c>
      <c r="B236" s="276"/>
      <c r="C236" s="276"/>
      <c r="D236" s="276"/>
      <c r="E236" s="276"/>
      <c r="F236" s="276"/>
      <c r="G236" s="276"/>
      <c r="H236" s="276"/>
      <c r="I236" s="276"/>
      <c r="J236" s="277">
        <f>IF(F17&gt;0,G180,0)</f>
        <v>0</v>
      </c>
      <c r="K236" s="278"/>
      <c r="L236" s="284">
        <f>IF(F17&gt;0,K180,0)</f>
        <v>0</v>
      </c>
      <c r="M236" s="285"/>
    </row>
    <row r="237" spans="1:13" ht="33.6" customHeight="1" x14ac:dyDescent="0.3">
      <c r="A237" s="279" t="str">
        <f>A182</f>
        <v>VIII - representação, exceto se contemplado no item anterior, sendo que, no caso de membro suplente, considerar um quarto da pontuação</v>
      </c>
      <c r="B237" s="279"/>
      <c r="C237" s="279"/>
      <c r="D237" s="279"/>
      <c r="E237" s="279"/>
      <c r="F237" s="279"/>
      <c r="G237" s="279"/>
      <c r="H237" s="279"/>
      <c r="I237" s="279"/>
      <c r="J237" s="280">
        <f>IF(F17&gt;0,G225,0)</f>
        <v>0</v>
      </c>
      <c r="K237" s="281"/>
      <c r="L237" s="288">
        <f>IF(F17&gt;0,K225,0)</f>
        <v>0</v>
      </c>
      <c r="M237" s="289"/>
    </row>
    <row r="238" spans="1:13" s="75" customFormat="1" ht="15.6" customHeight="1" x14ac:dyDescent="0.35">
      <c r="A238" s="286" t="s">
        <v>185</v>
      </c>
      <c r="B238" s="286"/>
      <c r="C238" s="286"/>
      <c r="D238" s="286"/>
      <c r="E238" s="286"/>
      <c r="F238" s="286"/>
      <c r="G238" s="286"/>
      <c r="H238" s="286"/>
      <c r="I238" s="286"/>
      <c r="J238" s="287">
        <f>IF(F17&gt;0,SUM(J230:K237),0)</f>
        <v>0</v>
      </c>
      <c r="K238" s="241"/>
      <c r="L238" s="287">
        <f>IF(F17&gt;0,SUM(L230:M237),0)</f>
        <v>0</v>
      </c>
      <c r="M238" s="241"/>
    </row>
    <row r="239" spans="1:13" s="75" customFormat="1" ht="16.8" customHeight="1" x14ac:dyDescent="0.35">
      <c r="A239" s="78"/>
      <c r="B239" s="78"/>
      <c r="C239" s="78"/>
      <c r="D239" s="78"/>
      <c r="E239" s="78"/>
      <c r="F239" s="78"/>
      <c r="G239" s="78"/>
      <c r="H239" s="78"/>
      <c r="I239" s="78"/>
      <c r="J239" s="79"/>
      <c r="K239" s="64"/>
      <c r="L239" s="79"/>
      <c r="M239" s="64"/>
    </row>
    <row r="240" spans="1:13" ht="16.8" customHeight="1" x14ac:dyDescent="0.3">
      <c r="A240" s="3" t="s">
        <v>186</v>
      </c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spans="1:13" x14ac:dyDescent="0.3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</row>
    <row r="242" spans="1:13" x14ac:dyDescent="0.3">
      <c r="A242" s="2"/>
      <c r="B242" s="2"/>
      <c r="C242" s="2"/>
      <c r="E242" s="228" t="s">
        <v>45</v>
      </c>
      <c r="F242" s="228"/>
      <c r="G242" s="228"/>
      <c r="H242" s="228"/>
      <c r="I242" s="228"/>
      <c r="J242" s="2"/>
      <c r="K242" s="2"/>
      <c r="L242" s="2"/>
      <c r="M242" s="2"/>
    </row>
    <row r="243" spans="1:13" x14ac:dyDescent="0.3">
      <c r="A243" s="2"/>
      <c r="B243" s="2"/>
      <c r="C243" s="2"/>
      <c r="D243" s="2"/>
      <c r="E243" s="228" t="str">
        <f>Orientações!C7</f>
        <v>Nome Completo da(o) Solicitante</v>
      </c>
      <c r="F243" s="228"/>
      <c r="G243" s="228"/>
      <c r="H243" s="228"/>
      <c r="I243" s="228"/>
      <c r="J243" s="2"/>
      <c r="K243" s="2"/>
      <c r="L243" s="2"/>
      <c r="M243" s="2"/>
    </row>
    <row r="244" spans="1:13" x14ac:dyDescent="0.3">
      <c r="A244" s="2"/>
      <c r="B244" s="2"/>
      <c r="C244" s="2"/>
      <c r="D244" s="2"/>
      <c r="E244" s="228" t="str">
        <f>CONCATENATE("SIAPE nº ",Orientações!D8)</f>
        <v>SIAPE nº 1234567</v>
      </c>
      <c r="F244" s="228"/>
      <c r="G244" s="228"/>
      <c r="H244" s="228"/>
      <c r="I244" s="228"/>
      <c r="J244" s="2"/>
      <c r="K244" s="2"/>
      <c r="L244" s="2"/>
      <c r="M244" s="2"/>
    </row>
  </sheetData>
  <sheetProtection algorithmName="SHA-512" hashValue="m+VA1VBxIrw8su1PsZG+WoyqXwDglnV8fKb9PFH3wdjZC/CfVbZcit3OIyc0D4xwu/vzZUZ87cmmp7IgjMRe2g==" saltValue="mXZBYZ2ew5vIroIfEZhkpQ==" spinCount="100000" sheet="1" objects="1" scenarios="1"/>
  <mergeCells count="670">
    <mergeCell ref="A143:B143"/>
    <mergeCell ref="H143:I143"/>
    <mergeCell ref="L143:M143"/>
    <mergeCell ref="C143:D143"/>
    <mergeCell ref="C148:D148"/>
    <mergeCell ref="A130:B130"/>
    <mergeCell ref="C130:D130"/>
    <mergeCell ref="H130:I130"/>
    <mergeCell ref="L130:M130"/>
    <mergeCell ref="A135:B135"/>
    <mergeCell ref="C135:D135"/>
    <mergeCell ref="H135:I135"/>
    <mergeCell ref="L135:M135"/>
    <mergeCell ref="A138:B138"/>
    <mergeCell ref="C138:D138"/>
    <mergeCell ref="H138:I138"/>
    <mergeCell ref="L138:M138"/>
    <mergeCell ref="A133:B133"/>
    <mergeCell ref="H133:I133"/>
    <mergeCell ref="L133:M133"/>
    <mergeCell ref="A134:B134"/>
    <mergeCell ref="H134:I134"/>
    <mergeCell ref="L134:M134"/>
    <mergeCell ref="A131:B131"/>
    <mergeCell ref="A108:B108"/>
    <mergeCell ref="C108:D108"/>
    <mergeCell ref="H108:I108"/>
    <mergeCell ref="L108:M108"/>
    <mergeCell ref="A118:B118"/>
    <mergeCell ref="H118:I118"/>
    <mergeCell ref="L118:M118"/>
    <mergeCell ref="A119:B119"/>
    <mergeCell ref="H119:I119"/>
    <mergeCell ref="L119:M119"/>
    <mergeCell ref="A116:B116"/>
    <mergeCell ref="C116:D116"/>
    <mergeCell ref="H116:I116"/>
    <mergeCell ref="L116:M116"/>
    <mergeCell ref="A110:D110"/>
    <mergeCell ref="E110:F110"/>
    <mergeCell ref="I110:J110"/>
    <mergeCell ref="A112:M112"/>
    <mergeCell ref="A113:B113"/>
    <mergeCell ref="C113:D113"/>
    <mergeCell ref="H113:I113"/>
    <mergeCell ref="L113:M113"/>
    <mergeCell ref="A109:B109"/>
    <mergeCell ref="H109:I109"/>
    <mergeCell ref="A90:B90"/>
    <mergeCell ref="C90:D90"/>
    <mergeCell ref="H90:I90"/>
    <mergeCell ref="L90:M90"/>
    <mergeCell ref="A95:B95"/>
    <mergeCell ref="C95:D95"/>
    <mergeCell ref="H95:I95"/>
    <mergeCell ref="L95:M95"/>
    <mergeCell ref="A102:B102"/>
    <mergeCell ref="C102:D102"/>
    <mergeCell ref="H102:I102"/>
    <mergeCell ref="L102:M102"/>
    <mergeCell ref="L101:M101"/>
    <mergeCell ref="A93:B93"/>
    <mergeCell ref="H93:I93"/>
    <mergeCell ref="L93:M93"/>
    <mergeCell ref="A91:B91"/>
    <mergeCell ref="H91:I91"/>
    <mergeCell ref="L91:M91"/>
    <mergeCell ref="A92:B92"/>
    <mergeCell ref="H92:I92"/>
    <mergeCell ref="L92:M92"/>
    <mergeCell ref="H97:I97"/>
    <mergeCell ref="L97:M97"/>
    <mergeCell ref="A98:B98"/>
    <mergeCell ref="H98:I98"/>
    <mergeCell ref="L98:M98"/>
    <mergeCell ref="A99:B99"/>
    <mergeCell ref="H99:I99"/>
    <mergeCell ref="L99:M99"/>
    <mergeCell ref="A100:B100"/>
    <mergeCell ref="H100:I100"/>
    <mergeCell ref="L100:M100"/>
    <mergeCell ref="A106:B106"/>
    <mergeCell ref="H106:I106"/>
    <mergeCell ref="L106:M106"/>
    <mergeCell ref="A107:B107"/>
    <mergeCell ref="H107:I107"/>
    <mergeCell ref="L107:M107"/>
    <mergeCell ref="A94:B94"/>
    <mergeCell ref="H94:I94"/>
    <mergeCell ref="L94:M94"/>
    <mergeCell ref="A96:B96"/>
    <mergeCell ref="H96:I96"/>
    <mergeCell ref="L96:M96"/>
    <mergeCell ref="A104:B104"/>
    <mergeCell ref="H104:I104"/>
    <mergeCell ref="L104:M104"/>
    <mergeCell ref="A105:B105"/>
    <mergeCell ref="H105:I105"/>
    <mergeCell ref="L105:M105"/>
    <mergeCell ref="A101:B101"/>
    <mergeCell ref="H101:I101"/>
    <mergeCell ref="A103:B103"/>
    <mergeCell ref="H103:I103"/>
    <mergeCell ref="L103:M103"/>
    <mergeCell ref="A97:B97"/>
    <mergeCell ref="A78:B78"/>
    <mergeCell ref="C78:D78"/>
    <mergeCell ref="H78:I78"/>
    <mergeCell ref="L78:M78"/>
    <mergeCell ref="A76:B76"/>
    <mergeCell ref="H76:I76"/>
    <mergeCell ref="L76:M76"/>
    <mergeCell ref="A77:B77"/>
    <mergeCell ref="H77:I77"/>
    <mergeCell ref="L77:M77"/>
    <mergeCell ref="A43:B43"/>
    <mergeCell ref="H43:I43"/>
    <mergeCell ref="L43:M43"/>
    <mergeCell ref="A47:B47"/>
    <mergeCell ref="H47:I47"/>
    <mergeCell ref="L47:M47"/>
    <mergeCell ref="A48:B48"/>
    <mergeCell ref="H48:I48"/>
    <mergeCell ref="L48:M48"/>
    <mergeCell ref="A45:B45"/>
    <mergeCell ref="H45:I45"/>
    <mergeCell ref="L45:M45"/>
    <mergeCell ref="A46:B46"/>
    <mergeCell ref="H46:I46"/>
    <mergeCell ref="L46:M46"/>
    <mergeCell ref="H66:I66"/>
    <mergeCell ref="L66:M66"/>
    <mergeCell ref="H53:I53"/>
    <mergeCell ref="L53:M53"/>
    <mergeCell ref="A54:B54"/>
    <mergeCell ref="H54:I54"/>
    <mergeCell ref="L54:M54"/>
    <mergeCell ref="A44:B44"/>
    <mergeCell ref="H44:I44"/>
    <mergeCell ref="L44:M44"/>
    <mergeCell ref="A51:B51"/>
    <mergeCell ref="H74:I74"/>
    <mergeCell ref="L74:M74"/>
    <mergeCell ref="A79:B79"/>
    <mergeCell ref="H79:I79"/>
    <mergeCell ref="L79:M79"/>
    <mergeCell ref="A80:B80"/>
    <mergeCell ref="H80:I80"/>
    <mergeCell ref="L80:M80"/>
    <mergeCell ref="A61:B61"/>
    <mergeCell ref="H61:I61"/>
    <mergeCell ref="L61:M61"/>
    <mergeCell ref="A62:B62"/>
    <mergeCell ref="H62:I62"/>
    <mergeCell ref="L62:M62"/>
    <mergeCell ref="A63:B63"/>
    <mergeCell ref="H63:I63"/>
    <mergeCell ref="L63:M63"/>
    <mergeCell ref="A64:B64"/>
    <mergeCell ref="H64:I64"/>
    <mergeCell ref="L64:M64"/>
    <mergeCell ref="A65:B65"/>
    <mergeCell ref="H65:I65"/>
    <mergeCell ref="L65:M65"/>
    <mergeCell ref="A66:B66"/>
    <mergeCell ref="A67:B67"/>
    <mergeCell ref="H67:I67"/>
    <mergeCell ref="A59:B59"/>
    <mergeCell ref="H59:I59"/>
    <mergeCell ref="L59:M59"/>
    <mergeCell ref="L67:M67"/>
    <mergeCell ref="C67:D67"/>
    <mergeCell ref="A75:B75"/>
    <mergeCell ref="H75:I75"/>
    <mergeCell ref="L75:M75"/>
    <mergeCell ref="A68:B68"/>
    <mergeCell ref="H68:I68"/>
    <mergeCell ref="L68:M68"/>
    <mergeCell ref="A69:B69"/>
    <mergeCell ref="H69:I69"/>
    <mergeCell ref="L69:M69"/>
    <mergeCell ref="A70:B70"/>
    <mergeCell ref="H70:I70"/>
    <mergeCell ref="L70:M70"/>
    <mergeCell ref="A72:B72"/>
    <mergeCell ref="C72:D72"/>
    <mergeCell ref="H72:I72"/>
    <mergeCell ref="L72:M72"/>
    <mergeCell ref="A74:B74"/>
    <mergeCell ref="A11:D11"/>
    <mergeCell ref="A23:B23"/>
    <mergeCell ref="C23:D23"/>
    <mergeCell ref="H23:I23"/>
    <mergeCell ref="L23:M23"/>
    <mergeCell ref="A56:B56"/>
    <mergeCell ref="H56:I56"/>
    <mergeCell ref="L56:M56"/>
    <mergeCell ref="A57:B57"/>
    <mergeCell ref="H57:I57"/>
    <mergeCell ref="L57:M57"/>
    <mergeCell ref="A42:B42"/>
    <mergeCell ref="C42:D42"/>
    <mergeCell ref="H42:I42"/>
    <mergeCell ref="L42:M42"/>
    <mergeCell ref="A49:B49"/>
    <mergeCell ref="C49:D49"/>
    <mergeCell ref="H49:I49"/>
    <mergeCell ref="L49:M49"/>
    <mergeCell ref="A55:B55"/>
    <mergeCell ref="C55:D55"/>
    <mergeCell ref="H55:I55"/>
    <mergeCell ref="L55:M55"/>
    <mergeCell ref="A53:B53"/>
    <mergeCell ref="A24:B24"/>
    <mergeCell ref="H24:I24"/>
    <mergeCell ref="L24:M24"/>
    <mergeCell ref="A12:G12"/>
    <mergeCell ref="A13:B13"/>
    <mergeCell ref="A15:D15"/>
    <mergeCell ref="A20:M20"/>
    <mergeCell ref="A22:M22"/>
    <mergeCell ref="A1:M1"/>
    <mergeCell ref="A3:M3"/>
    <mergeCell ref="A5:M5"/>
    <mergeCell ref="A7:M7"/>
    <mergeCell ref="B8:G8"/>
    <mergeCell ref="H8:I8"/>
    <mergeCell ref="J8:K8"/>
    <mergeCell ref="L8:M8"/>
    <mergeCell ref="E11:H11"/>
    <mergeCell ref="A19:M19"/>
    <mergeCell ref="A14:F14"/>
    <mergeCell ref="A9:B9"/>
    <mergeCell ref="C9:G9"/>
    <mergeCell ref="H9:I9"/>
    <mergeCell ref="J9:M9"/>
    <mergeCell ref="A10:C10"/>
    <mergeCell ref="A27:D27"/>
    <mergeCell ref="E27:F27"/>
    <mergeCell ref="I27:J27"/>
    <mergeCell ref="A29:M29"/>
    <mergeCell ref="A30:B30"/>
    <mergeCell ref="C30:D30"/>
    <mergeCell ref="H30:I30"/>
    <mergeCell ref="L30:M30"/>
    <mergeCell ref="A25:B25"/>
    <mergeCell ref="H25:I25"/>
    <mergeCell ref="L25:M25"/>
    <mergeCell ref="A26:B26"/>
    <mergeCell ref="H26:I26"/>
    <mergeCell ref="L26:M26"/>
    <mergeCell ref="A33:D33"/>
    <mergeCell ref="H33:I33"/>
    <mergeCell ref="L33:M33"/>
    <mergeCell ref="A34:D34"/>
    <mergeCell ref="H34:I34"/>
    <mergeCell ref="L34:M34"/>
    <mergeCell ref="A31:B31"/>
    <mergeCell ref="H31:I31"/>
    <mergeCell ref="L31:M31"/>
    <mergeCell ref="A32:D32"/>
    <mergeCell ref="H32:I32"/>
    <mergeCell ref="L32:M32"/>
    <mergeCell ref="A38:M38"/>
    <mergeCell ref="A40:B40"/>
    <mergeCell ref="C40:D40"/>
    <mergeCell ref="H40:I40"/>
    <mergeCell ref="L40:M40"/>
    <mergeCell ref="A41:B41"/>
    <mergeCell ref="H41:I41"/>
    <mergeCell ref="L41:M41"/>
    <mergeCell ref="A35:D35"/>
    <mergeCell ref="H35:I35"/>
    <mergeCell ref="L35:M35"/>
    <mergeCell ref="A36:D36"/>
    <mergeCell ref="E36:F36"/>
    <mergeCell ref="I36:J36"/>
    <mergeCell ref="A39:M39"/>
    <mergeCell ref="H51:I51"/>
    <mergeCell ref="L51:M51"/>
    <mergeCell ref="A52:B52"/>
    <mergeCell ref="H52:I52"/>
    <mergeCell ref="L52:M52"/>
    <mergeCell ref="A50:B50"/>
    <mergeCell ref="H50:I50"/>
    <mergeCell ref="L50:M50"/>
    <mergeCell ref="A83:D83"/>
    <mergeCell ref="E83:F83"/>
    <mergeCell ref="I83:J83"/>
    <mergeCell ref="A58:B58"/>
    <mergeCell ref="H58:I58"/>
    <mergeCell ref="L58:M58"/>
    <mergeCell ref="A71:B71"/>
    <mergeCell ref="H71:I71"/>
    <mergeCell ref="L71:M71"/>
    <mergeCell ref="A73:B73"/>
    <mergeCell ref="H73:I73"/>
    <mergeCell ref="L73:M73"/>
    <mergeCell ref="A60:B60"/>
    <mergeCell ref="C60:D60"/>
    <mergeCell ref="H60:I60"/>
    <mergeCell ref="L60:M60"/>
    <mergeCell ref="A85:M85"/>
    <mergeCell ref="A86:B86"/>
    <mergeCell ref="C86:D86"/>
    <mergeCell ref="H86:I86"/>
    <mergeCell ref="L86:M86"/>
    <mergeCell ref="A81:B81"/>
    <mergeCell ref="H81:I81"/>
    <mergeCell ref="L81:M81"/>
    <mergeCell ref="A82:B82"/>
    <mergeCell ref="H82:I82"/>
    <mergeCell ref="L82:M82"/>
    <mergeCell ref="A88:B88"/>
    <mergeCell ref="H88:I88"/>
    <mergeCell ref="L88:M88"/>
    <mergeCell ref="A89:B89"/>
    <mergeCell ref="H89:I89"/>
    <mergeCell ref="L89:M89"/>
    <mergeCell ref="A87:B87"/>
    <mergeCell ref="H87:I87"/>
    <mergeCell ref="L87:M87"/>
    <mergeCell ref="L109:M109"/>
    <mergeCell ref="A115:B115"/>
    <mergeCell ref="H115:I115"/>
    <mergeCell ref="L115:M115"/>
    <mergeCell ref="A117:B117"/>
    <mergeCell ref="H117:I117"/>
    <mergeCell ref="L117:M117"/>
    <mergeCell ref="A114:B114"/>
    <mergeCell ref="H114:I114"/>
    <mergeCell ref="L114:M114"/>
    <mergeCell ref="A123:B123"/>
    <mergeCell ref="H123:I123"/>
    <mergeCell ref="L123:M123"/>
    <mergeCell ref="A120:B120"/>
    <mergeCell ref="H120:I120"/>
    <mergeCell ref="L120:M120"/>
    <mergeCell ref="A122:B122"/>
    <mergeCell ref="H122:I122"/>
    <mergeCell ref="L122:M122"/>
    <mergeCell ref="A121:B121"/>
    <mergeCell ref="C121:D121"/>
    <mergeCell ref="H121:I121"/>
    <mergeCell ref="L121:M121"/>
    <mergeCell ref="A128:B128"/>
    <mergeCell ref="H128:I128"/>
    <mergeCell ref="L128:M128"/>
    <mergeCell ref="A129:B129"/>
    <mergeCell ref="H129:I129"/>
    <mergeCell ref="L129:M129"/>
    <mergeCell ref="A124:D124"/>
    <mergeCell ref="E124:F124"/>
    <mergeCell ref="I124:J124"/>
    <mergeCell ref="A126:M126"/>
    <mergeCell ref="A127:B127"/>
    <mergeCell ref="C127:D127"/>
    <mergeCell ref="H127:I127"/>
    <mergeCell ref="L127:M127"/>
    <mergeCell ref="H131:I131"/>
    <mergeCell ref="L131:M131"/>
    <mergeCell ref="A132:B132"/>
    <mergeCell ref="H132:I132"/>
    <mergeCell ref="L132:M132"/>
    <mergeCell ref="A137:B137"/>
    <mergeCell ref="H137:I137"/>
    <mergeCell ref="L137:M137"/>
    <mergeCell ref="A139:B139"/>
    <mergeCell ref="H139:I139"/>
    <mergeCell ref="L139:M139"/>
    <mergeCell ref="A136:B136"/>
    <mergeCell ref="H136:I136"/>
    <mergeCell ref="L136:M136"/>
    <mergeCell ref="A142:B142"/>
    <mergeCell ref="H142:I142"/>
    <mergeCell ref="L142:M142"/>
    <mergeCell ref="A140:B140"/>
    <mergeCell ref="H140:I140"/>
    <mergeCell ref="L140:M140"/>
    <mergeCell ref="A141:B141"/>
    <mergeCell ref="H141:I141"/>
    <mergeCell ref="L141:M141"/>
    <mergeCell ref="A146:B146"/>
    <mergeCell ref="H146:I146"/>
    <mergeCell ref="L146:M146"/>
    <mergeCell ref="A144:B144"/>
    <mergeCell ref="H144:I144"/>
    <mergeCell ref="L144:M144"/>
    <mergeCell ref="A145:B145"/>
    <mergeCell ref="H145:I145"/>
    <mergeCell ref="L145:M145"/>
    <mergeCell ref="A150:B150"/>
    <mergeCell ref="H150:I150"/>
    <mergeCell ref="L150:M150"/>
    <mergeCell ref="A151:B151"/>
    <mergeCell ref="H151:I151"/>
    <mergeCell ref="L151:M151"/>
    <mergeCell ref="A147:B147"/>
    <mergeCell ref="H147:I147"/>
    <mergeCell ref="L147:M147"/>
    <mergeCell ref="A149:B149"/>
    <mergeCell ref="H149:I149"/>
    <mergeCell ref="L149:M149"/>
    <mergeCell ref="A148:B148"/>
    <mergeCell ref="H148:I148"/>
    <mergeCell ref="L148:M148"/>
    <mergeCell ref="A170:B170"/>
    <mergeCell ref="H170:I170"/>
    <mergeCell ref="L170:M170"/>
    <mergeCell ref="A176:B176"/>
    <mergeCell ref="H176:I176"/>
    <mergeCell ref="L176:M176"/>
    <mergeCell ref="A152:D152"/>
    <mergeCell ref="E152:F152"/>
    <mergeCell ref="I152:J152"/>
    <mergeCell ref="A162:B162"/>
    <mergeCell ref="H162:I162"/>
    <mergeCell ref="L162:M162"/>
    <mergeCell ref="C161:D161"/>
    <mergeCell ref="A161:B161"/>
    <mergeCell ref="H161:I161"/>
    <mergeCell ref="L161:M161"/>
    <mergeCell ref="H160:I160"/>
    <mergeCell ref="L160:M160"/>
    <mergeCell ref="A172:B172"/>
    <mergeCell ref="H172:I172"/>
    <mergeCell ref="L172:M172"/>
    <mergeCell ref="C172:D172"/>
    <mergeCell ref="A159:B159"/>
    <mergeCell ref="H159:I159"/>
    <mergeCell ref="A177:B177"/>
    <mergeCell ref="H177:I177"/>
    <mergeCell ref="L177:M177"/>
    <mergeCell ref="C177:D177"/>
    <mergeCell ref="A171:B171"/>
    <mergeCell ref="H171:I171"/>
    <mergeCell ref="L171:M171"/>
    <mergeCell ref="A173:B173"/>
    <mergeCell ref="H173:I173"/>
    <mergeCell ref="L173:M173"/>
    <mergeCell ref="A174:B174"/>
    <mergeCell ref="H174:I174"/>
    <mergeCell ref="L174:M174"/>
    <mergeCell ref="A175:B175"/>
    <mergeCell ref="H175:I175"/>
    <mergeCell ref="L175:M175"/>
    <mergeCell ref="L159:M159"/>
    <mergeCell ref="A157:B157"/>
    <mergeCell ref="H157:I157"/>
    <mergeCell ref="L157:M157"/>
    <mergeCell ref="A164:B164"/>
    <mergeCell ref="H164:I164"/>
    <mergeCell ref="L164:M164"/>
    <mergeCell ref="A160:B160"/>
    <mergeCell ref="A154:M154"/>
    <mergeCell ref="A155:B155"/>
    <mergeCell ref="C155:D155"/>
    <mergeCell ref="H155:I155"/>
    <mergeCell ref="L155:M155"/>
    <mergeCell ref="A156:B156"/>
    <mergeCell ref="H156:I156"/>
    <mergeCell ref="L156:M156"/>
    <mergeCell ref="A158:B158"/>
    <mergeCell ref="H158:I158"/>
    <mergeCell ref="L158:M158"/>
    <mergeCell ref="A163:B163"/>
    <mergeCell ref="H163:I163"/>
    <mergeCell ref="L163:M163"/>
    <mergeCell ref="A168:B168"/>
    <mergeCell ref="H168:I168"/>
    <mergeCell ref="L168:M168"/>
    <mergeCell ref="A169:B169"/>
    <mergeCell ref="H169:I169"/>
    <mergeCell ref="L169:M169"/>
    <mergeCell ref="A165:B165"/>
    <mergeCell ref="H165:I165"/>
    <mergeCell ref="L165:M165"/>
    <mergeCell ref="A166:B166"/>
    <mergeCell ref="H166:I166"/>
    <mergeCell ref="L166:M166"/>
    <mergeCell ref="A167:B167"/>
    <mergeCell ref="H167:I167"/>
    <mergeCell ref="L167:M167"/>
    <mergeCell ref="C167:D167"/>
    <mergeCell ref="A180:D180"/>
    <mergeCell ref="E180:F180"/>
    <mergeCell ref="I180:J180"/>
    <mergeCell ref="A182:M182"/>
    <mergeCell ref="A183:B183"/>
    <mergeCell ref="C183:D183"/>
    <mergeCell ref="H183:I183"/>
    <mergeCell ref="L183:M183"/>
    <mergeCell ref="A178:B178"/>
    <mergeCell ref="H178:I178"/>
    <mergeCell ref="L178:M178"/>
    <mergeCell ref="A179:B179"/>
    <mergeCell ref="H179:I179"/>
    <mergeCell ref="L179:M179"/>
    <mergeCell ref="A186:B186"/>
    <mergeCell ref="H186:I186"/>
    <mergeCell ref="L186:M186"/>
    <mergeCell ref="A187:B187"/>
    <mergeCell ref="H187:I187"/>
    <mergeCell ref="L187:M187"/>
    <mergeCell ref="A184:B184"/>
    <mergeCell ref="C184:D184"/>
    <mergeCell ref="H184:I184"/>
    <mergeCell ref="L184:M184"/>
    <mergeCell ref="A185:B185"/>
    <mergeCell ref="H185:I185"/>
    <mergeCell ref="L185:M185"/>
    <mergeCell ref="C190:D190"/>
    <mergeCell ref="A191:B191"/>
    <mergeCell ref="C191:D191"/>
    <mergeCell ref="H191:I191"/>
    <mergeCell ref="L191:M191"/>
    <mergeCell ref="A188:B188"/>
    <mergeCell ref="H188:I188"/>
    <mergeCell ref="L188:M188"/>
    <mergeCell ref="A189:B189"/>
    <mergeCell ref="H189:I189"/>
    <mergeCell ref="L189:M189"/>
    <mergeCell ref="A190:B190"/>
    <mergeCell ref="H190:I190"/>
    <mergeCell ref="L190:M190"/>
    <mergeCell ref="A194:B194"/>
    <mergeCell ref="C194:D194"/>
    <mergeCell ref="H194:I194"/>
    <mergeCell ref="L194:M194"/>
    <mergeCell ref="A195:B195"/>
    <mergeCell ref="H195:I195"/>
    <mergeCell ref="L195:M195"/>
    <mergeCell ref="A192:B192"/>
    <mergeCell ref="H192:I192"/>
    <mergeCell ref="L192:M192"/>
    <mergeCell ref="A193:B193"/>
    <mergeCell ref="H193:I193"/>
    <mergeCell ref="L193:M193"/>
    <mergeCell ref="A198:B198"/>
    <mergeCell ref="C198:D198"/>
    <mergeCell ref="H198:I198"/>
    <mergeCell ref="L198:M198"/>
    <mergeCell ref="A199:B199"/>
    <mergeCell ref="H199:I199"/>
    <mergeCell ref="L199:M199"/>
    <mergeCell ref="A196:B196"/>
    <mergeCell ref="H196:I196"/>
    <mergeCell ref="L196:M196"/>
    <mergeCell ref="A197:B197"/>
    <mergeCell ref="C197:D197"/>
    <mergeCell ref="H197:I197"/>
    <mergeCell ref="L197:M197"/>
    <mergeCell ref="A202:B202"/>
    <mergeCell ref="H202:I202"/>
    <mergeCell ref="L202:M202"/>
    <mergeCell ref="A203:B203"/>
    <mergeCell ref="H203:I203"/>
    <mergeCell ref="L203:M203"/>
    <mergeCell ref="A200:B200"/>
    <mergeCell ref="H200:I200"/>
    <mergeCell ref="L200:M200"/>
    <mergeCell ref="A201:B201"/>
    <mergeCell ref="C201:D201"/>
    <mergeCell ref="H201:I201"/>
    <mergeCell ref="L201:M201"/>
    <mergeCell ref="A206:B206"/>
    <mergeCell ref="H206:I206"/>
    <mergeCell ref="L206:M206"/>
    <mergeCell ref="A207:B207"/>
    <mergeCell ref="H207:I207"/>
    <mergeCell ref="L207:M207"/>
    <mergeCell ref="A204:B204"/>
    <mergeCell ref="C204:D204"/>
    <mergeCell ref="H204:I204"/>
    <mergeCell ref="L204:M204"/>
    <mergeCell ref="A205:B205"/>
    <mergeCell ref="C205:D205"/>
    <mergeCell ref="H205:I205"/>
    <mergeCell ref="L205:M205"/>
    <mergeCell ref="A210:B210"/>
    <mergeCell ref="H210:I210"/>
    <mergeCell ref="L210:M210"/>
    <mergeCell ref="A211:B211"/>
    <mergeCell ref="C211:D211"/>
    <mergeCell ref="H211:I211"/>
    <mergeCell ref="L211:M211"/>
    <mergeCell ref="A208:B208"/>
    <mergeCell ref="C208:D208"/>
    <mergeCell ref="H208:I208"/>
    <mergeCell ref="L208:M208"/>
    <mergeCell ref="A209:B209"/>
    <mergeCell ref="H209:I209"/>
    <mergeCell ref="L209:M209"/>
    <mergeCell ref="A214:B214"/>
    <mergeCell ref="H214:I214"/>
    <mergeCell ref="L214:M214"/>
    <mergeCell ref="A215:B215"/>
    <mergeCell ref="H215:I215"/>
    <mergeCell ref="L215:M215"/>
    <mergeCell ref="A212:B212"/>
    <mergeCell ref="C212:D212"/>
    <mergeCell ref="H212:I212"/>
    <mergeCell ref="L212:M212"/>
    <mergeCell ref="A213:B213"/>
    <mergeCell ref="H213:I213"/>
    <mergeCell ref="L213:M213"/>
    <mergeCell ref="A218:B218"/>
    <mergeCell ref="H218:I218"/>
    <mergeCell ref="L218:M218"/>
    <mergeCell ref="A219:B219"/>
    <mergeCell ref="C219:D219"/>
    <mergeCell ref="H219:I219"/>
    <mergeCell ref="L219:M219"/>
    <mergeCell ref="A216:B216"/>
    <mergeCell ref="H216:I216"/>
    <mergeCell ref="L216:M216"/>
    <mergeCell ref="A217:B217"/>
    <mergeCell ref="H217:I217"/>
    <mergeCell ref="L217:M217"/>
    <mergeCell ref="A222:B222"/>
    <mergeCell ref="H222:I222"/>
    <mergeCell ref="L222:M222"/>
    <mergeCell ref="A223:B223"/>
    <mergeCell ref="H223:I223"/>
    <mergeCell ref="L223:M223"/>
    <mergeCell ref="A220:B220"/>
    <mergeCell ref="H220:I220"/>
    <mergeCell ref="L220:M220"/>
    <mergeCell ref="A221:B221"/>
    <mergeCell ref="H221:I221"/>
    <mergeCell ref="L221:M221"/>
    <mergeCell ref="A229:I229"/>
    <mergeCell ref="J229:K229"/>
    <mergeCell ref="L229:M229"/>
    <mergeCell ref="A230:I230"/>
    <mergeCell ref="J230:K230"/>
    <mergeCell ref="L230:M230"/>
    <mergeCell ref="A224:B224"/>
    <mergeCell ref="H224:I224"/>
    <mergeCell ref="L224:M224"/>
    <mergeCell ref="A225:D225"/>
    <mergeCell ref="E225:F225"/>
    <mergeCell ref="I225:J225"/>
    <mergeCell ref="A233:I233"/>
    <mergeCell ref="J233:K233"/>
    <mergeCell ref="L233:M233"/>
    <mergeCell ref="A234:I234"/>
    <mergeCell ref="J234:K234"/>
    <mergeCell ref="L234:M234"/>
    <mergeCell ref="A231:I231"/>
    <mergeCell ref="J231:K231"/>
    <mergeCell ref="L231:M231"/>
    <mergeCell ref="A232:I232"/>
    <mergeCell ref="J232:K232"/>
    <mergeCell ref="L232:M232"/>
    <mergeCell ref="A236:I236"/>
    <mergeCell ref="J236:K236"/>
    <mergeCell ref="L236:M236"/>
    <mergeCell ref="A235:I235"/>
    <mergeCell ref="J235:K235"/>
    <mergeCell ref="L235:M235"/>
    <mergeCell ref="E242:I242"/>
    <mergeCell ref="E243:I243"/>
    <mergeCell ref="E244:I244"/>
    <mergeCell ref="A237:I237"/>
    <mergeCell ref="J237:K237"/>
    <mergeCell ref="L237:M237"/>
    <mergeCell ref="A238:I238"/>
    <mergeCell ref="J238:K238"/>
    <mergeCell ref="L238:M238"/>
  </mergeCells>
  <pageMargins left="0.39370078740157483" right="0.39370078740157483" top="0.78740157480314965" bottom="0.39370078740157483" header="0.11811023622047245" footer="0.11811023622047245"/>
  <pageSetup paperSize="9" orientation="landscape" r:id="rId1"/>
  <headerFooter>
    <oddHeader>&amp;L&amp;G&amp;CSERVIÇO PÚBLICO FEDERAL
UNIVERSIDADE FEDERAL DO OESTE DA BAHIA</oddHeader>
    <oddFooter>&amp;R&amp;P  de &amp;N</oddFooter>
  </headerFooter>
  <rowBreaks count="20" manualBreakCount="20">
    <brk id="28" max="16383" man="1"/>
    <brk id="54" max="16383" man="1"/>
    <brk id="59" max="16383" man="1"/>
    <brk id="66" max="16383" man="1"/>
    <brk id="71" max="16383" man="1"/>
    <brk id="77" max="16383" man="1"/>
    <brk id="84" max="16383" man="1"/>
    <brk id="94" max="16383" man="1"/>
    <brk id="101" max="16383" man="1"/>
    <brk id="107" max="16383" man="1"/>
    <brk id="115" max="16383" man="1"/>
    <brk id="120" max="16383" man="1"/>
    <brk id="134" max="16383" man="1"/>
    <brk id="153" max="16383" man="1"/>
    <brk id="171" max="16383" man="1"/>
    <brk id="176" max="16383" man="1"/>
    <brk id="181" max="16383" man="1"/>
    <brk id="189" max="16383" man="1"/>
    <brk id="196" max="16383" man="1"/>
    <brk id="227" max="16383" man="1"/>
  </rowBreaks>
  <ignoredErrors>
    <ignoredError sqref="C166" formula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B6668-3B90-420E-BEE4-BD630AD7088D}">
  <sheetPr>
    <tabColor theme="0"/>
  </sheetPr>
  <dimension ref="A1:BT81"/>
  <sheetViews>
    <sheetView view="pageLayout" zoomScale="120" zoomScaleNormal="100" zoomScalePageLayoutView="120" workbookViewId="0">
      <selection activeCell="E80" sqref="E80"/>
    </sheetView>
  </sheetViews>
  <sheetFormatPr defaultRowHeight="15.6" x14ac:dyDescent="0.3"/>
  <cols>
    <col min="1" max="2" width="10.5546875" style="1" customWidth="1"/>
    <col min="3" max="3" width="7" style="1" customWidth="1"/>
    <col min="4" max="5" width="11.21875" style="1" customWidth="1"/>
    <col min="6" max="6" width="10.77734375" style="1" customWidth="1"/>
    <col min="7" max="7" width="11.21875" style="1" customWidth="1"/>
    <col min="8" max="8" width="11" style="1" customWidth="1"/>
    <col min="9" max="9" width="10.6640625" style="1" customWidth="1"/>
    <col min="10" max="11" width="11.21875" style="1" customWidth="1"/>
    <col min="12" max="13" width="11" style="1" customWidth="1"/>
  </cols>
  <sheetData>
    <row r="1" spans="1:72" ht="30" customHeight="1" x14ac:dyDescent="0.3">
      <c r="A1" s="240" t="s">
        <v>435</v>
      </c>
      <c r="B1" s="240"/>
      <c r="C1" s="240"/>
      <c r="D1" s="240"/>
      <c r="E1" s="240"/>
      <c r="F1" s="240"/>
      <c r="G1" s="240"/>
      <c r="H1" s="240"/>
      <c r="I1" s="240"/>
      <c r="J1" s="138"/>
      <c r="K1" s="138"/>
      <c r="L1" s="138"/>
      <c r="M1" s="138"/>
    </row>
    <row r="2" spans="1:72" ht="9" customHeight="1" x14ac:dyDescent="0.3">
      <c r="A2" s="2"/>
      <c r="B2" s="51"/>
      <c r="C2" s="51"/>
      <c r="D2" s="51"/>
      <c r="E2" s="51"/>
      <c r="F2" s="51"/>
      <c r="G2" s="51"/>
      <c r="H2" s="51"/>
      <c r="I2" s="2"/>
    </row>
    <row r="3" spans="1:72" ht="28.8" customHeight="1" x14ac:dyDescent="0.3">
      <c r="A3" s="241" t="s">
        <v>433</v>
      </c>
      <c r="B3" s="241"/>
      <c r="C3" s="241"/>
      <c r="D3" s="241"/>
      <c r="E3" s="241"/>
      <c r="F3" s="241"/>
      <c r="G3" s="241"/>
      <c r="H3" s="241"/>
      <c r="I3" s="241"/>
      <c r="J3" s="139"/>
      <c r="K3" s="139"/>
      <c r="L3" s="139"/>
      <c r="M3" s="139"/>
    </row>
    <row r="4" spans="1:72" s="65" customFormat="1" ht="16.8" customHeight="1" x14ac:dyDescent="0.3">
      <c r="A4" s="64"/>
      <c r="B4" s="64"/>
      <c r="C4" s="64"/>
      <c r="D4" s="64"/>
      <c r="E4" s="64"/>
      <c r="F4" s="64"/>
      <c r="G4" s="64"/>
      <c r="H4" s="64"/>
      <c r="I4" s="64"/>
      <c r="J4" s="140"/>
      <c r="K4" s="140"/>
      <c r="L4" s="140"/>
      <c r="M4" s="140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</row>
    <row r="5" spans="1:72" ht="16.2" thickBot="1" x14ac:dyDescent="0.35">
      <c r="A5" s="346" t="s">
        <v>381</v>
      </c>
      <c r="B5" s="346"/>
      <c r="C5" s="346"/>
      <c r="D5" s="346"/>
      <c r="E5" s="346"/>
      <c r="F5" s="346"/>
      <c r="G5" s="346"/>
      <c r="H5" s="346"/>
      <c r="I5" s="346"/>
      <c r="J5" s="146"/>
      <c r="K5" s="146"/>
      <c r="L5" s="146"/>
      <c r="M5" s="146"/>
    </row>
    <row r="6" spans="1:72" ht="17.399999999999999" customHeight="1" x14ac:dyDescent="0.3">
      <c r="A6" s="66" t="s">
        <v>24</v>
      </c>
      <c r="B6" s="244" t="str">
        <f>Orientações!C7</f>
        <v>Nome Completo da(o) Solicitante</v>
      </c>
      <c r="C6" s="244"/>
      <c r="D6" s="244"/>
      <c r="E6" s="244"/>
      <c r="F6" s="244"/>
      <c r="G6" s="244"/>
      <c r="H6" s="71"/>
      <c r="I6" s="72"/>
    </row>
    <row r="7" spans="1:72" ht="17.399999999999999" customHeight="1" x14ac:dyDescent="0.3">
      <c r="A7" s="221" t="s">
        <v>94</v>
      </c>
      <c r="B7" s="232"/>
      <c r="C7" s="212" t="str">
        <f>Orientações!E9</f>
        <v>Centro das Ciências Exatas e das Tecnologias</v>
      </c>
      <c r="D7" s="212"/>
      <c r="E7" s="212"/>
      <c r="F7" s="212"/>
      <c r="G7" s="212"/>
      <c r="H7" s="2"/>
      <c r="I7" s="9"/>
      <c r="N7" s="1"/>
    </row>
    <row r="8" spans="1:72" ht="17.399999999999999" customHeight="1" x14ac:dyDescent="0.3">
      <c r="A8" s="221" t="s">
        <v>91</v>
      </c>
      <c r="B8" s="232"/>
      <c r="C8" s="232"/>
      <c r="D8" s="125">
        <f>Orientações!E11</f>
        <v>45230</v>
      </c>
      <c r="E8" s="4" t="s">
        <v>56</v>
      </c>
      <c r="F8" s="126">
        <f>Orientações!E12</f>
        <v>45961</v>
      </c>
      <c r="G8" s="2"/>
      <c r="H8" s="2"/>
      <c r="I8" s="9"/>
    </row>
    <row r="9" spans="1:72" ht="17.399999999999999" customHeight="1" x14ac:dyDescent="0.3">
      <c r="A9" s="221" t="s">
        <v>93</v>
      </c>
      <c r="B9" s="232"/>
      <c r="C9" s="212">
        <f>Orientações!D8</f>
        <v>1234567</v>
      </c>
      <c r="D9" s="212"/>
      <c r="E9" s="232"/>
      <c r="F9" s="232"/>
      <c r="G9" s="2"/>
      <c r="H9" s="15"/>
      <c r="I9" s="11"/>
      <c r="J9" s="142"/>
      <c r="K9" s="142"/>
      <c r="L9" s="136"/>
      <c r="M9" s="136"/>
    </row>
    <row r="10" spans="1:72" ht="17.399999999999999" customHeight="1" x14ac:dyDescent="0.3">
      <c r="A10" s="221" t="s">
        <v>95</v>
      </c>
      <c r="B10" s="232"/>
      <c r="C10" s="212" t="str">
        <f>Orientações!E10</f>
        <v>40 horas semanais com dedicação exclusiva</v>
      </c>
      <c r="D10" s="212"/>
      <c r="E10" s="212"/>
      <c r="F10" s="212"/>
      <c r="G10" s="2"/>
      <c r="H10" s="15"/>
      <c r="I10" s="11"/>
      <c r="J10" s="142"/>
      <c r="K10" s="142"/>
      <c r="L10" s="136"/>
      <c r="M10" s="136"/>
    </row>
    <row r="11" spans="1:72" ht="17.399999999999999" customHeight="1" x14ac:dyDescent="0.3">
      <c r="A11" s="221" t="s">
        <v>97</v>
      </c>
      <c r="B11" s="232"/>
      <c r="C11" s="232"/>
      <c r="D11" s="232"/>
      <c r="E11" s="212" t="str">
        <f>IF(Orientações!I15="Sim",CONCATENATE(Orientações!I15," (de ",DAY(Orientações!E16),"/",MONTH(Orientações!E16),"/",YEAR(Orientações!E16)," a ",DAY(Orientações!I16),"/",MONTH(Orientações!I16),"/",YEAR(Orientações!I16),")"),Orientações!I15)</f>
        <v>Não se aplica</v>
      </c>
      <c r="F11" s="212"/>
      <c r="G11" s="212"/>
      <c r="H11" s="2"/>
      <c r="I11" s="9"/>
      <c r="J11" s="142"/>
      <c r="K11" s="142"/>
      <c r="L11" s="136"/>
      <c r="M11" s="136"/>
    </row>
    <row r="12" spans="1:72" ht="17.399999999999999" customHeight="1" thickBot="1" x14ac:dyDescent="0.35">
      <c r="A12" s="238" t="str">
        <f>Orientações!B14</f>
        <v>Progressão  solicitada:</v>
      </c>
      <c r="B12" s="239"/>
      <c r="C12" s="88" t="str">
        <f>Orientações!E14</f>
        <v>do nível I da Classe C para o nível II da Classe C</v>
      </c>
      <c r="D12" s="16"/>
      <c r="E12" s="68"/>
      <c r="F12" s="16"/>
      <c r="G12" s="12"/>
      <c r="H12" s="12"/>
      <c r="I12" s="13"/>
      <c r="J12" s="142"/>
      <c r="K12" s="142"/>
      <c r="L12" s="136"/>
      <c r="M12" s="136"/>
    </row>
    <row r="13" spans="1:72" ht="17.399999999999999" customHeight="1" x14ac:dyDescent="0.3">
      <c r="A13" s="15"/>
      <c r="B13" s="15"/>
      <c r="C13" s="95"/>
      <c r="D13" s="127"/>
      <c r="E13" s="50"/>
      <c r="F13" s="127"/>
      <c r="G13" s="2"/>
      <c r="H13" s="2"/>
      <c r="I13" s="2"/>
      <c r="J13" s="142"/>
      <c r="K13" s="142"/>
      <c r="L13" s="136"/>
      <c r="M13" s="136"/>
    </row>
    <row r="14" spans="1:72" ht="17.399999999999999" customHeight="1" thickBot="1" x14ac:dyDescent="0.35">
      <c r="A14" s="96" t="s">
        <v>383</v>
      </c>
      <c r="B14" s="128"/>
      <c r="C14" s="96"/>
      <c r="D14" s="129"/>
      <c r="E14" s="130"/>
      <c r="F14" s="129"/>
      <c r="G14" s="33"/>
      <c r="H14" s="33"/>
      <c r="I14" s="33"/>
      <c r="J14" s="142"/>
      <c r="K14" s="142"/>
      <c r="L14" s="136"/>
      <c r="M14" s="136"/>
    </row>
    <row r="15" spans="1:72" ht="17.399999999999999" customHeight="1" x14ac:dyDescent="0.3">
      <c r="A15" s="350" t="str">
        <f>Orientações!B41</f>
        <v xml:space="preserve">- Resolução CGAG/CONSUNI/UFOB nº 004/2021: </v>
      </c>
      <c r="B15" s="351"/>
      <c r="C15" s="351"/>
      <c r="D15" s="351"/>
      <c r="E15" s="351"/>
      <c r="F15" s="352" t="str">
        <f>IF(Res_004_2021!F17=0,"não utilizada;","utilizada por um total de")</f>
        <v>não utilizada;</v>
      </c>
      <c r="G15" s="352"/>
      <c r="H15" s="172" t="str">
        <f>IF(F15="utilizada por um total de",Res_004_2021!F17,"")</f>
        <v/>
      </c>
      <c r="I15" s="72" t="str">
        <f>IF(F15="utilizada por um total de","meses;","")</f>
        <v/>
      </c>
      <c r="J15" s="142"/>
      <c r="K15" s="142"/>
      <c r="L15" s="136"/>
      <c r="M15" s="136"/>
    </row>
    <row r="16" spans="1:72" ht="17.399999999999999" customHeight="1" x14ac:dyDescent="0.3">
      <c r="A16" s="256" t="str">
        <f>Orientações!B42</f>
        <v>- Resolução CGAG/CONSUNI/UFOB nº 017/2023:</v>
      </c>
      <c r="B16" s="257"/>
      <c r="C16" s="257"/>
      <c r="D16" s="257"/>
      <c r="E16" s="257"/>
      <c r="F16" s="353" t="str">
        <f>IF(Res_017_2023!F17=0,"não utilizada;","utilizada por um total de")</f>
        <v>utilizada por um total de</v>
      </c>
      <c r="G16" s="353"/>
      <c r="H16" s="131">
        <f>IF(F16="utilizada por um total de",Res_017_2023!F17,"")</f>
        <v>24.032876712328765</v>
      </c>
      <c r="I16" s="9" t="str">
        <f>IF(F16="utilizada por um total de","meses;","")</f>
        <v>meses;</v>
      </c>
      <c r="J16" s="142"/>
      <c r="K16" s="142"/>
      <c r="L16" s="136"/>
      <c r="M16" s="136"/>
    </row>
    <row r="17" spans="1:13" ht="17.399999999999999" customHeight="1" x14ac:dyDescent="0.3">
      <c r="A17" s="256" t="str">
        <f>Orientações!B43</f>
        <v>- Resolução CGAG/CONSUNI/UFOB nº 024/2025:</v>
      </c>
      <c r="B17" s="257"/>
      <c r="C17" s="257"/>
      <c r="D17" s="257"/>
      <c r="E17" s="257"/>
      <c r="F17" s="353" t="str">
        <f>IF(Res_024_2025!F17=0,"não utilizada.","utilizada por um total de")</f>
        <v>não utilizada.</v>
      </c>
      <c r="G17" s="353"/>
      <c r="H17" s="131" t="str">
        <f>IF(F17="utilizada por um total de",Res_024_2025!F17,"")</f>
        <v/>
      </c>
      <c r="I17" s="9" t="str">
        <f>IF(F17="utilizada por um total de","meses.","")</f>
        <v/>
      </c>
      <c r="J17" s="142"/>
      <c r="K17" s="142"/>
      <c r="L17" s="136"/>
      <c r="M17" s="136"/>
    </row>
    <row r="18" spans="1:13" ht="17.399999999999999" customHeight="1" x14ac:dyDescent="0.3">
      <c r="A18" s="10"/>
      <c r="B18" s="15"/>
      <c r="C18" s="95"/>
      <c r="D18" s="127"/>
      <c r="E18" s="50"/>
      <c r="F18" s="127"/>
      <c r="G18" s="2"/>
      <c r="H18" s="2"/>
      <c r="I18" s="9"/>
      <c r="J18" s="142"/>
      <c r="K18" s="142"/>
      <c r="L18" s="136"/>
      <c r="M18" s="136"/>
    </row>
    <row r="19" spans="1:13" ht="17.399999999999999" customHeight="1" x14ac:dyDescent="0.3">
      <c r="A19" s="256" t="s">
        <v>384</v>
      </c>
      <c r="B19" s="257"/>
      <c r="C19" s="257"/>
      <c r="D19" s="257"/>
      <c r="E19" s="135">
        <f>SUM(H15:H17)</f>
        <v>24.032876712328765</v>
      </c>
      <c r="F19" s="127" t="s">
        <v>380</v>
      </c>
      <c r="G19" s="2"/>
      <c r="H19" s="2"/>
      <c r="I19" s="9"/>
      <c r="J19" s="142"/>
      <c r="K19" s="142"/>
      <c r="L19" s="136"/>
      <c r="M19" s="136"/>
    </row>
    <row r="20" spans="1:13" ht="17.399999999999999" customHeight="1" thickBot="1" x14ac:dyDescent="0.35">
      <c r="A20" s="238" t="s">
        <v>382</v>
      </c>
      <c r="B20" s="239"/>
      <c r="C20" s="239"/>
      <c r="D20" s="239"/>
      <c r="E20" s="239"/>
      <c r="F20" s="239"/>
      <c r="G20" s="239"/>
      <c r="H20" s="174">
        <f>(Res_004_2021!G14*(Res_004_2021!F17/SUM(Res_004_2021!F17,Res_017_2023!F17,Res_024_2025!F17)))+(Res_017_2023!G14*(Res_017_2023!F17/SUM(Res_004_2021!F17,Res_017_2023!F17,Res_024_2025!F17)))+(Res_024_2025!G14*(Res_024_2025!F17/SUM(Res_004_2021!F17,Res_017_2023!F17,Res_024_2025!F17)))</f>
        <v>70</v>
      </c>
      <c r="I20" s="13" t="s">
        <v>98</v>
      </c>
    </row>
    <row r="21" spans="1:13" ht="17.399999999999999" customHeight="1" x14ac:dyDescent="0.3">
      <c r="A21" s="2"/>
      <c r="B21" s="2"/>
      <c r="C21" s="2"/>
      <c r="D21" s="2"/>
      <c r="E21" s="2"/>
      <c r="F21" s="2"/>
      <c r="G21" s="2"/>
      <c r="H21" s="2"/>
      <c r="I21" s="2"/>
      <c r="M21" s="144"/>
    </row>
    <row r="22" spans="1:13" s="137" customFormat="1" ht="17.399999999999999" customHeight="1" x14ac:dyDescent="0.3">
      <c r="A22" s="175"/>
      <c r="B22" s="367" t="s">
        <v>385</v>
      </c>
      <c r="C22" s="367"/>
      <c r="D22" s="367"/>
      <c r="E22" s="367"/>
      <c r="F22" s="367"/>
      <c r="G22" s="367"/>
      <c r="H22" s="367"/>
      <c r="I22" s="367"/>
      <c r="J22" s="149"/>
      <c r="K22" s="149"/>
      <c r="L22" s="149"/>
      <c r="M22" s="176"/>
    </row>
    <row r="23" spans="1:13" s="137" customFormat="1" ht="17.399999999999999" customHeight="1" x14ac:dyDescent="0.3">
      <c r="A23" s="368" t="str">
        <f>CONCATENATE("referentes à solicitação de avaliação de desempenho para fins de ",Orientações!E13," ",Orientações!E14,", apresenta-se o seguinte relato sobre a pontuação alcançada pelo requerente:")</f>
        <v>referentes à solicitação de avaliação de desempenho para fins de Progressão Funcional Docente do nível I da Classe C para o nível II da Classe C, apresenta-se o seguinte relato sobre a pontuação alcançada pelo requerente:</v>
      </c>
      <c r="B23" s="368"/>
      <c r="C23" s="368"/>
      <c r="D23" s="368"/>
      <c r="E23" s="368"/>
      <c r="F23" s="368"/>
      <c r="G23" s="368"/>
      <c r="H23" s="368"/>
      <c r="I23" s="368"/>
      <c r="J23" s="177"/>
      <c r="K23" s="177"/>
      <c r="L23" s="149"/>
      <c r="M23" s="176"/>
    </row>
    <row r="24" spans="1:13" s="137" customFormat="1" ht="17.399999999999999" customHeight="1" x14ac:dyDescent="0.3">
      <c r="A24" s="368"/>
      <c r="B24" s="368"/>
      <c r="C24" s="368"/>
      <c r="D24" s="368"/>
      <c r="E24" s="368"/>
      <c r="F24" s="368"/>
      <c r="G24" s="368"/>
      <c r="H24" s="368"/>
      <c r="I24" s="368"/>
      <c r="J24" s="177"/>
      <c r="K24" s="177"/>
      <c r="L24" s="149"/>
      <c r="M24" s="176"/>
    </row>
    <row r="25" spans="1:13" ht="17.399999999999999" customHeight="1" x14ac:dyDescent="0.3">
      <c r="A25" s="368"/>
      <c r="B25" s="368"/>
      <c r="C25" s="368"/>
      <c r="D25" s="368"/>
      <c r="E25" s="368"/>
      <c r="F25" s="368"/>
      <c r="G25" s="368"/>
      <c r="H25" s="368"/>
      <c r="I25" s="368"/>
      <c r="J25" s="143"/>
      <c r="K25" s="143"/>
      <c r="M25" s="144"/>
    </row>
    <row r="26" spans="1:13" ht="17.399999999999999" customHeight="1" x14ac:dyDescent="0.3">
      <c r="A26" s="2"/>
      <c r="B26" s="2"/>
      <c r="C26" s="2"/>
      <c r="D26" s="2"/>
      <c r="E26" s="2"/>
      <c r="F26" s="2"/>
      <c r="G26" s="2"/>
      <c r="H26" s="2"/>
      <c r="I26" s="2"/>
      <c r="J26" s="143"/>
      <c r="K26" s="143"/>
      <c r="M26" s="150"/>
    </row>
    <row r="27" spans="1:13" x14ac:dyDescent="0.3">
      <c r="A27" s="243" t="s">
        <v>184</v>
      </c>
      <c r="B27" s="243"/>
      <c r="C27" s="243"/>
      <c r="D27" s="243"/>
      <c r="E27" s="243"/>
      <c r="F27" s="243"/>
      <c r="G27" s="243"/>
      <c r="H27" s="349" t="s">
        <v>180</v>
      </c>
      <c r="I27" s="349"/>
      <c r="J27" s="146"/>
      <c r="K27" s="146"/>
      <c r="L27" s="146"/>
      <c r="M27" s="146"/>
    </row>
    <row r="28" spans="1:13" s="137" customFormat="1" ht="48" customHeight="1" x14ac:dyDescent="0.3">
      <c r="A28" s="369" t="str">
        <f>Res_024_2025!A230</f>
        <v>I - atividades de ensino na educação superior na UFOB ou em outras IES públicas, neste  caso, aprovada pelo Consuni ou por instância competente com delegação e sem percepção de remuneração adicional</v>
      </c>
      <c r="B28" s="369"/>
      <c r="C28" s="369"/>
      <c r="D28" s="369"/>
      <c r="E28" s="369"/>
      <c r="F28" s="369"/>
      <c r="G28" s="369"/>
      <c r="H28" s="348">
        <f>SUM(Res_004_2021!L207,Res_017_2023!L208,Res_024_2025!L230)</f>
        <v>0</v>
      </c>
      <c r="I28" s="348"/>
      <c r="J28" s="148"/>
      <c r="K28" s="149"/>
      <c r="L28" s="148"/>
      <c r="M28" s="149"/>
    </row>
    <row r="29" spans="1:13" s="137" customFormat="1" ht="16.8" customHeight="1" x14ac:dyDescent="0.3">
      <c r="A29" s="370" t="str">
        <f>Res_024_2025!A231</f>
        <v>II - desempenho didático</v>
      </c>
      <c r="B29" s="370"/>
      <c r="C29" s="370"/>
      <c r="D29" s="370"/>
      <c r="E29" s="370"/>
      <c r="F29" s="370"/>
      <c r="G29" s="370"/>
      <c r="H29" s="347">
        <f>Res_024_2025!L231</f>
        <v>0</v>
      </c>
      <c r="I29" s="347"/>
      <c r="J29" s="148"/>
      <c r="K29" s="149"/>
      <c r="L29" s="148"/>
      <c r="M29" s="149"/>
    </row>
    <row r="30" spans="1:13" s="137" customFormat="1" ht="64.8" customHeight="1" x14ac:dyDescent="0.3">
      <c r="A30" s="354" t="str">
        <f>Res_024_2025!A232</f>
        <v>III - produção intelectual, abrangendo a produção científica, artística, técnica e cultural, representada por publicações ou formas de expressão usuais e pertinentes aos ambientes acadêmicos específicos, avaliadas de acordo com a sistemática da CAPES e CNPq para as diferentes áreas do conhecimento</v>
      </c>
      <c r="B30" s="354"/>
      <c r="C30" s="354"/>
      <c r="D30" s="354"/>
      <c r="E30" s="354"/>
      <c r="F30" s="354"/>
      <c r="G30" s="354"/>
      <c r="H30" s="348">
        <f>SUM(Res_004_2021!L208,Res_017_2023!L209,Res_024_2025!L232)</f>
        <v>0</v>
      </c>
      <c r="I30" s="348"/>
      <c r="J30" s="148"/>
      <c r="K30" s="149"/>
      <c r="L30" s="148"/>
      <c r="M30" s="149"/>
    </row>
    <row r="31" spans="1:13" s="137" customFormat="1" ht="52.2" customHeight="1" x14ac:dyDescent="0.3">
      <c r="A31" s="355" t="str">
        <f>Res_024_2025!A233</f>
        <v>IV - orientação de estudantes na UFOB ou, no caso de orientação em outras Instituições de Ensino Superior - IES públicas, aprovada pela Unidade Universitária ou por instância competente com delegação, e participação em bancas examinadoras</v>
      </c>
      <c r="B31" s="355"/>
      <c r="C31" s="355"/>
      <c r="D31" s="355"/>
      <c r="E31" s="355"/>
      <c r="F31" s="355"/>
      <c r="G31" s="355"/>
      <c r="H31" s="347">
        <f>SUM(Res_004_2021!L209,Res_017_2023!L210,Res_024_2025!L233)</f>
        <v>0</v>
      </c>
      <c r="I31" s="347"/>
      <c r="J31" s="148"/>
      <c r="K31" s="149"/>
      <c r="L31" s="148"/>
      <c r="M31" s="149"/>
    </row>
    <row r="32" spans="1:13" s="137" customFormat="1" ht="34.200000000000003" customHeight="1" x14ac:dyDescent="0.3">
      <c r="A32" s="354" t="str">
        <f>Res_024_2025!A234</f>
        <v>V - atividade de pesquisa, relacionada a projetos de pesquisa aprovados pelas instâncias competentes da UFOB</v>
      </c>
      <c r="B32" s="354"/>
      <c r="C32" s="354"/>
      <c r="D32" s="354"/>
      <c r="E32" s="354"/>
      <c r="F32" s="354"/>
      <c r="G32" s="354"/>
      <c r="H32" s="348">
        <f>SUM(Res_004_2021!L210,Res_017_2023!L211,Res_024_2025!L234)</f>
        <v>0</v>
      </c>
      <c r="I32" s="348"/>
      <c r="J32" s="148"/>
      <c r="K32" s="149"/>
      <c r="L32" s="148"/>
      <c r="M32" s="149"/>
    </row>
    <row r="33" spans="1:13" s="137" customFormat="1" ht="34.200000000000003" customHeight="1" x14ac:dyDescent="0.3">
      <c r="A33" s="355" t="str">
        <f>Res_024_2025!A235</f>
        <v>VI - atividade de extensão, relacionada a projetos de extensão aprovados pelas instâncias competentes da UFOB</v>
      </c>
      <c r="B33" s="355"/>
      <c r="C33" s="355"/>
      <c r="D33" s="355"/>
      <c r="E33" s="355"/>
      <c r="F33" s="355"/>
      <c r="G33" s="355"/>
      <c r="H33" s="347">
        <f>SUM(Res_004_2021!L211,Res_017_2023!L212,Res_024_2025!L235)</f>
        <v>0</v>
      </c>
      <c r="I33" s="347"/>
      <c r="J33" s="148"/>
      <c r="K33" s="149"/>
      <c r="L33" s="148"/>
      <c r="M33" s="149"/>
    </row>
    <row r="34" spans="1:13" s="137" customFormat="1" ht="21" customHeight="1" x14ac:dyDescent="0.3">
      <c r="A34" s="354" t="str">
        <f>Res_024_2025!A236</f>
        <v>VII - exercício de funções de direção, coordenação, assessoramento, chefia</v>
      </c>
      <c r="B34" s="354"/>
      <c r="C34" s="354"/>
      <c r="D34" s="354"/>
      <c r="E34" s="354"/>
      <c r="F34" s="354"/>
      <c r="G34" s="354"/>
      <c r="H34" s="348">
        <f>SUM(Res_004_2021!L212,Res_017_2023!L213,Res_024_2025!L236)</f>
        <v>0</v>
      </c>
      <c r="I34" s="348"/>
      <c r="J34" s="148"/>
      <c r="K34" s="149"/>
      <c r="L34" s="148"/>
      <c r="M34" s="149"/>
    </row>
    <row r="35" spans="1:13" s="137" customFormat="1" ht="37.200000000000003" customHeight="1" x14ac:dyDescent="0.3">
      <c r="A35" s="355" t="str">
        <f>Res_024_2025!A237</f>
        <v>VIII - representação, exceto se contemplado no item anterior, sendo que, no caso de membro suplente, considerar um quarto da pontuação</v>
      </c>
      <c r="B35" s="355"/>
      <c r="C35" s="355"/>
      <c r="D35" s="355"/>
      <c r="E35" s="355"/>
      <c r="F35" s="355"/>
      <c r="G35" s="355"/>
      <c r="H35" s="347">
        <f>SUM(Res_004_2021!L213,Res_017_2023!L214,Res_024_2025!L237)</f>
        <v>0</v>
      </c>
      <c r="I35" s="347"/>
      <c r="J35" s="148"/>
      <c r="K35" s="149"/>
      <c r="L35" s="148"/>
      <c r="M35" s="149"/>
    </row>
    <row r="36" spans="1:13" s="75" customFormat="1" ht="17.399999999999999" customHeight="1" x14ac:dyDescent="0.35">
      <c r="A36" s="286" t="s">
        <v>185</v>
      </c>
      <c r="B36" s="286"/>
      <c r="C36" s="286"/>
      <c r="D36" s="286"/>
      <c r="E36" s="286"/>
      <c r="F36" s="286"/>
      <c r="G36" s="286"/>
      <c r="H36" s="365">
        <f>SUM(H28:I35)</f>
        <v>0</v>
      </c>
      <c r="I36" s="366"/>
      <c r="J36" s="147"/>
      <c r="K36" s="139"/>
      <c r="L36" s="147"/>
      <c r="M36" s="139"/>
    </row>
    <row r="37" spans="1:13" s="75" customFormat="1" ht="16.8" customHeight="1" x14ac:dyDescent="0.35">
      <c r="A37" s="78"/>
      <c r="B37" s="78"/>
      <c r="C37" s="78"/>
      <c r="D37" s="78"/>
      <c r="E37" s="78"/>
      <c r="F37" s="78"/>
      <c r="G37" s="78"/>
      <c r="H37" s="78"/>
      <c r="I37" s="78"/>
      <c r="J37" s="145"/>
      <c r="K37" s="140"/>
      <c r="L37" s="147"/>
      <c r="M37" s="139"/>
    </row>
    <row r="38" spans="1:13" s="75" customFormat="1" ht="16.8" customHeight="1" thickBot="1" x14ac:dyDescent="0.4">
      <c r="A38" s="243" t="s">
        <v>398</v>
      </c>
      <c r="B38" s="243"/>
      <c r="C38" s="243"/>
      <c r="D38" s="243"/>
      <c r="E38" s="243"/>
      <c r="F38" s="243"/>
      <c r="G38" s="243"/>
      <c r="H38" s="243"/>
      <c r="I38" s="243"/>
      <c r="J38" s="145"/>
      <c r="K38" s="140"/>
      <c r="L38" s="147"/>
      <c r="M38" s="139"/>
    </row>
    <row r="39" spans="1:13" s="75" customFormat="1" ht="16.8" customHeight="1" x14ac:dyDescent="0.35">
      <c r="A39" s="356"/>
      <c r="B39" s="357"/>
      <c r="C39" s="357"/>
      <c r="D39" s="357"/>
      <c r="E39" s="357"/>
      <c r="F39" s="357"/>
      <c r="G39" s="357"/>
      <c r="H39" s="357"/>
      <c r="I39" s="358"/>
      <c r="J39" s="145"/>
      <c r="K39" s="140"/>
      <c r="L39" s="147"/>
      <c r="M39" s="139"/>
    </row>
    <row r="40" spans="1:13" s="75" customFormat="1" ht="16.8" customHeight="1" x14ac:dyDescent="0.35">
      <c r="A40" s="359"/>
      <c r="B40" s="360"/>
      <c r="C40" s="360"/>
      <c r="D40" s="360"/>
      <c r="E40" s="360"/>
      <c r="F40" s="360"/>
      <c r="G40" s="360"/>
      <c r="H40" s="360"/>
      <c r="I40" s="361"/>
      <c r="J40" s="145"/>
      <c r="K40" s="140"/>
      <c r="L40" s="147"/>
      <c r="M40" s="139"/>
    </row>
    <row r="41" spans="1:13" s="75" customFormat="1" ht="16.8" customHeight="1" x14ac:dyDescent="0.35">
      <c r="A41" s="359"/>
      <c r="B41" s="360"/>
      <c r="C41" s="360"/>
      <c r="D41" s="360"/>
      <c r="E41" s="360"/>
      <c r="F41" s="360"/>
      <c r="G41" s="360"/>
      <c r="H41" s="360"/>
      <c r="I41" s="361"/>
      <c r="J41" s="145"/>
      <c r="K41" s="140"/>
      <c r="L41" s="147"/>
      <c r="M41" s="139"/>
    </row>
    <row r="42" spans="1:13" s="75" customFormat="1" ht="16.8" customHeight="1" x14ac:dyDescent="0.35">
      <c r="A42" s="359"/>
      <c r="B42" s="360"/>
      <c r="C42" s="360"/>
      <c r="D42" s="360"/>
      <c r="E42" s="360"/>
      <c r="F42" s="360"/>
      <c r="G42" s="360"/>
      <c r="H42" s="360"/>
      <c r="I42" s="361"/>
      <c r="J42" s="145"/>
      <c r="K42" s="140"/>
      <c r="L42" s="147"/>
      <c r="M42" s="139"/>
    </row>
    <row r="43" spans="1:13" s="75" customFormat="1" ht="16.8" customHeight="1" x14ac:dyDescent="0.35">
      <c r="A43" s="359"/>
      <c r="B43" s="360"/>
      <c r="C43" s="360"/>
      <c r="D43" s="360"/>
      <c r="E43" s="360"/>
      <c r="F43" s="360"/>
      <c r="G43" s="360"/>
      <c r="H43" s="360"/>
      <c r="I43" s="361"/>
      <c r="J43" s="145"/>
      <c r="K43" s="140"/>
      <c r="L43" s="147"/>
      <c r="M43" s="139"/>
    </row>
    <row r="44" spans="1:13" s="75" customFormat="1" ht="16.8" customHeight="1" x14ac:dyDescent="0.35">
      <c r="A44" s="359"/>
      <c r="B44" s="360"/>
      <c r="C44" s="360"/>
      <c r="D44" s="360"/>
      <c r="E44" s="360"/>
      <c r="F44" s="360"/>
      <c r="G44" s="360"/>
      <c r="H44" s="360"/>
      <c r="I44" s="361"/>
      <c r="J44" s="145"/>
      <c r="K44" s="140"/>
      <c r="L44" s="147"/>
      <c r="M44" s="139"/>
    </row>
    <row r="45" spans="1:13" s="75" customFormat="1" ht="16.8" customHeight="1" x14ac:dyDescent="0.35">
      <c r="A45" s="359"/>
      <c r="B45" s="360"/>
      <c r="C45" s="360"/>
      <c r="D45" s="360"/>
      <c r="E45" s="360"/>
      <c r="F45" s="360"/>
      <c r="G45" s="360"/>
      <c r="H45" s="360"/>
      <c r="I45" s="361"/>
      <c r="J45" s="145"/>
      <c r="K45" s="140"/>
      <c r="L45" s="147"/>
      <c r="M45" s="139"/>
    </row>
    <row r="46" spans="1:13" s="75" customFormat="1" ht="16.8" customHeight="1" thickBot="1" x14ac:dyDescent="0.4">
      <c r="A46" s="362"/>
      <c r="B46" s="363"/>
      <c r="C46" s="363"/>
      <c r="D46" s="363"/>
      <c r="E46" s="363"/>
      <c r="F46" s="363"/>
      <c r="G46" s="363"/>
      <c r="H46" s="363"/>
      <c r="I46" s="364"/>
      <c r="J46" s="145"/>
      <c r="K46" s="140"/>
      <c r="L46" s="147"/>
      <c r="M46" s="139"/>
    </row>
    <row r="47" spans="1:13" s="75" customFormat="1" ht="16.8" customHeight="1" x14ac:dyDescent="0.35">
      <c r="A47" s="163"/>
      <c r="B47" s="163"/>
      <c r="C47" s="163"/>
      <c r="D47" s="163"/>
      <c r="E47" s="163"/>
      <c r="F47" s="163"/>
      <c r="G47" s="163"/>
      <c r="H47" s="163"/>
      <c r="I47" s="163"/>
      <c r="J47" s="145"/>
      <c r="K47" s="140"/>
      <c r="L47" s="147"/>
      <c r="M47" s="139"/>
    </row>
    <row r="48" spans="1:13" x14ac:dyDescent="0.3">
      <c r="A48" s="2" t="str">
        <f ca="1">Requerimento!A5</f>
        <v>Barreiras, 11 de fevereiro de 2026.</v>
      </c>
      <c r="B48" s="2"/>
      <c r="C48" s="2"/>
      <c r="D48" s="2"/>
      <c r="E48" s="2"/>
      <c r="F48" s="2"/>
      <c r="G48" s="2"/>
      <c r="H48" s="2"/>
      <c r="I48" s="2"/>
    </row>
    <row r="49" spans="1:9" x14ac:dyDescent="0.3">
      <c r="A49" s="3"/>
      <c r="B49" s="2"/>
      <c r="C49" s="2"/>
      <c r="D49" s="2"/>
      <c r="E49" s="2"/>
      <c r="F49" s="2"/>
      <c r="G49" s="2"/>
      <c r="H49" s="2"/>
      <c r="I49" s="2"/>
    </row>
    <row r="50" spans="1:9" x14ac:dyDescent="0.3">
      <c r="A50" s="2" t="str">
        <f>CONCATENATE("Comissão designada pela ","Portaria ",Orientações!F28," ",Orientações!H28,":")</f>
        <v>Comissão designada pela Portaria CCET / UFOB nº 00x/202x:</v>
      </c>
      <c r="B50" s="2"/>
      <c r="C50" s="2"/>
      <c r="D50" s="2"/>
      <c r="E50" s="2"/>
      <c r="F50" s="2"/>
      <c r="G50" s="2"/>
      <c r="H50" s="2"/>
      <c r="I50" s="2"/>
    </row>
    <row r="51" spans="1:9" x14ac:dyDescent="0.3">
      <c r="A51" s="3"/>
      <c r="B51" s="2"/>
      <c r="C51" s="2"/>
      <c r="D51" s="2"/>
      <c r="E51" s="2"/>
      <c r="F51" s="2"/>
      <c r="G51" s="2"/>
      <c r="H51" s="2"/>
      <c r="I51" s="2"/>
    </row>
    <row r="52" spans="1:9" x14ac:dyDescent="0.3">
      <c r="A52" s="3"/>
      <c r="B52" s="2"/>
      <c r="C52" s="2"/>
      <c r="D52" s="2"/>
      <c r="E52" s="2"/>
      <c r="F52" s="2"/>
      <c r="G52" s="2"/>
      <c r="H52" s="2"/>
      <c r="I52" s="2"/>
    </row>
    <row r="53" spans="1:9" x14ac:dyDescent="0.3">
      <c r="A53" s="3"/>
      <c r="B53" s="2"/>
      <c r="C53" s="2"/>
      <c r="D53" s="2"/>
      <c r="E53" s="2"/>
      <c r="F53" s="2"/>
      <c r="G53" s="2"/>
      <c r="H53" s="2"/>
      <c r="I53" s="2"/>
    </row>
    <row r="54" spans="1:9" x14ac:dyDescent="0.3">
      <c r="A54" s="3"/>
      <c r="B54" s="2"/>
      <c r="C54" s="2"/>
      <c r="D54" s="2"/>
      <c r="E54" s="2"/>
      <c r="F54" s="2"/>
      <c r="G54" s="2"/>
      <c r="H54" s="2"/>
      <c r="I54" s="2"/>
    </row>
    <row r="55" spans="1:9" x14ac:dyDescent="0.3">
      <c r="A55" s="3"/>
      <c r="B55" s="2"/>
      <c r="C55" s="228" t="s">
        <v>45</v>
      </c>
      <c r="D55" s="228"/>
      <c r="E55" s="228"/>
      <c r="F55" s="228"/>
      <c r="G55" s="228"/>
      <c r="H55" s="2"/>
      <c r="I55" s="2"/>
    </row>
    <row r="56" spans="1:9" x14ac:dyDescent="0.3">
      <c r="A56" s="3"/>
      <c r="B56" s="2"/>
      <c r="C56" s="228" t="str">
        <f>Orientações!D23</f>
        <v>Nome Completo do(a) Presidente</v>
      </c>
      <c r="D56" s="228"/>
      <c r="E56" s="228"/>
      <c r="F56" s="228"/>
      <c r="G56" s="228"/>
      <c r="H56" s="2"/>
      <c r="I56" s="2"/>
    </row>
    <row r="57" spans="1:9" x14ac:dyDescent="0.3">
      <c r="A57" s="2"/>
      <c r="B57" s="2"/>
      <c r="C57" s="228" t="str">
        <f>CONCATENATE("SIAPE nº ",Orientações!K23)</f>
        <v>SIAPE nº 1234567</v>
      </c>
      <c r="D57" s="228"/>
      <c r="E57" s="228"/>
      <c r="F57" s="228"/>
      <c r="G57" s="228"/>
      <c r="H57" s="2"/>
      <c r="I57" s="2"/>
    </row>
    <row r="58" spans="1:9" x14ac:dyDescent="0.3">
      <c r="A58" s="2"/>
      <c r="B58" s="2"/>
      <c r="C58" s="50"/>
      <c r="D58" s="50"/>
      <c r="E58" s="50"/>
      <c r="F58" s="50"/>
      <c r="G58" s="50"/>
      <c r="H58" s="2"/>
      <c r="I58" s="2"/>
    </row>
    <row r="59" spans="1:9" x14ac:dyDescent="0.3">
      <c r="A59" s="2"/>
      <c r="B59" s="2"/>
      <c r="C59" s="50"/>
      <c r="D59" s="50"/>
      <c r="E59" s="50"/>
      <c r="F59" s="50"/>
      <c r="G59" s="50"/>
      <c r="H59" s="2"/>
      <c r="I59" s="2"/>
    </row>
    <row r="60" spans="1:9" x14ac:dyDescent="0.3">
      <c r="A60" s="3"/>
      <c r="B60" s="2"/>
      <c r="C60" s="2"/>
      <c r="D60" s="2"/>
      <c r="E60" s="2"/>
      <c r="F60" s="2"/>
      <c r="G60" s="2"/>
      <c r="H60" s="2"/>
      <c r="I60" s="2"/>
    </row>
    <row r="61" spans="1:9" x14ac:dyDescent="0.3">
      <c r="A61" s="3"/>
      <c r="B61" s="2"/>
      <c r="C61" s="228" t="s">
        <v>45</v>
      </c>
      <c r="D61" s="228"/>
      <c r="E61" s="228"/>
      <c r="F61" s="228"/>
      <c r="G61" s="228"/>
      <c r="H61" s="2"/>
      <c r="I61" s="2"/>
    </row>
    <row r="62" spans="1:9" x14ac:dyDescent="0.3">
      <c r="A62" s="3"/>
      <c r="B62" s="2"/>
      <c r="C62" s="228" t="str">
        <f>Orientações!D24</f>
        <v>Nome Completo do segundo membro</v>
      </c>
      <c r="D62" s="228"/>
      <c r="E62" s="228"/>
      <c r="F62" s="228"/>
      <c r="G62" s="228"/>
      <c r="H62" s="2"/>
      <c r="I62" s="2"/>
    </row>
    <row r="63" spans="1:9" x14ac:dyDescent="0.3">
      <c r="A63" s="2"/>
      <c r="B63" s="2"/>
      <c r="C63" s="228" t="str">
        <f>CONCATENATE("SIAPE nº ",Orientações!K24)</f>
        <v>SIAPE nº 1234567</v>
      </c>
      <c r="D63" s="228"/>
      <c r="E63" s="228"/>
      <c r="F63" s="228"/>
      <c r="G63" s="228"/>
      <c r="H63" s="2"/>
      <c r="I63" s="2"/>
    </row>
    <row r="64" spans="1:9" x14ac:dyDescent="0.3">
      <c r="A64" s="3"/>
      <c r="B64" s="2"/>
      <c r="C64" s="2"/>
      <c r="D64" s="2"/>
      <c r="E64" s="2"/>
      <c r="F64" s="2"/>
      <c r="G64" s="2"/>
      <c r="H64" s="2"/>
      <c r="I64" s="2"/>
    </row>
    <row r="65" spans="1:9" x14ac:dyDescent="0.3">
      <c r="A65" s="3"/>
      <c r="B65" s="2"/>
      <c r="C65" s="2"/>
      <c r="D65" s="2"/>
      <c r="E65" s="2"/>
      <c r="F65" s="2"/>
      <c r="G65" s="2"/>
      <c r="H65" s="2"/>
      <c r="I65" s="2"/>
    </row>
    <row r="66" spans="1:9" x14ac:dyDescent="0.3">
      <c r="A66" s="3"/>
      <c r="B66" s="2"/>
      <c r="C66" s="2"/>
      <c r="D66" s="2"/>
      <c r="E66" s="2"/>
      <c r="F66" s="2"/>
      <c r="G66" s="2"/>
      <c r="H66" s="2"/>
      <c r="I66" s="2"/>
    </row>
    <row r="67" spans="1:9" x14ac:dyDescent="0.3">
      <c r="A67" s="3"/>
      <c r="B67" s="2"/>
      <c r="C67" s="2"/>
      <c r="D67" s="2"/>
      <c r="E67" s="2"/>
      <c r="F67" s="2"/>
      <c r="G67" s="2"/>
      <c r="H67" s="2"/>
      <c r="I67" s="2"/>
    </row>
    <row r="68" spans="1:9" x14ac:dyDescent="0.3">
      <c r="A68" s="3"/>
      <c r="B68" s="2"/>
      <c r="C68" s="2"/>
      <c r="D68" s="2"/>
      <c r="E68" s="2"/>
      <c r="F68" s="2"/>
      <c r="G68" s="2"/>
      <c r="H68" s="2"/>
      <c r="I68" s="2"/>
    </row>
    <row r="69" spans="1:9" x14ac:dyDescent="0.3">
      <c r="A69" s="3"/>
      <c r="B69" s="2"/>
      <c r="C69" s="2"/>
      <c r="D69" s="2"/>
      <c r="E69" s="2"/>
      <c r="F69" s="2"/>
      <c r="G69" s="2"/>
      <c r="H69" s="2"/>
      <c r="I69" s="2"/>
    </row>
    <row r="70" spans="1:9" x14ac:dyDescent="0.3">
      <c r="A70" s="3"/>
      <c r="B70" s="2"/>
      <c r="C70" s="228" t="s">
        <v>45</v>
      </c>
      <c r="D70" s="228"/>
      <c r="E70" s="228"/>
      <c r="F70" s="228"/>
      <c r="G70" s="228"/>
      <c r="H70" s="2"/>
      <c r="I70" s="2"/>
    </row>
    <row r="71" spans="1:9" x14ac:dyDescent="0.3">
      <c r="A71" s="3"/>
      <c r="B71" s="2"/>
      <c r="C71" s="228" t="str">
        <f>Orientações!D25</f>
        <v>Nome Completo do terceiro membro</v>
      </c>
      <c r="D71" s="228"/>
      <c r="E71" s="228"/>
      <c r="F71" s="228"/>
      <c r="G71" s="228"/>
      <c r="H71" s="2"/>
      <c r="I71" s="2"/>
    </row>
    <row r="72" spans="1:9" x14ac:dyDescent="0.3">
      <c r="A72" s="3"/>
      <c r="B72" s="2"/>
      <c r="C72" s="228" t="str">
        <f>CONCATENATE("SIAPE nº ",Orientações!K25)</f>
        <v>SIAPE nº 1234567</v>
      </c>
      <c r="D72" s="228"/>
      <c r="E72" s="228"/>
      <c r="F72" s="228"/>
      <c r="G72" s="228"/>
      <c r="H72" s="2"/>
      <c r="I72" s="2"/>
    </row>
    <row r="73" spans="1:9" x14ac:dyDescent="0.3">
      <c r="A73" s="3"/>
      <c r="B73" s="2"/>
      <c r="C73" s="50"/>
      <c r="D73" s="50"/>
      <c r="E73" s="50"/>
      <c r="F73" s="50"/>
      <c r="G73" s="50"/>
      <c r="H73" s="2"/>
      <c r="I73" s="2"/>
    </row>
    <row r="74" spans="1:9" x14ac:dyDescent="0.3">
      <c r="A74" s="3"/>
      <c r="B74" s="2"/>
      <c r="C74" s="50"/>
      <c r="D74" s="50"/>
      <c r="E74" s="50"/>
      <c r="F74" s="50"/>
      <c r="G74" s="50"/>
      <c r="H74" s="2"/>
      <c r="I74" s="2"/>
    </row>
    <row r="75" spans="1:9" x14ac:dyDescent="0.3">
      <c r="A75" s="3"/>
      <c r="B75" s="2"/>
      <c r="C75" s="2"/>
      <c r="D75" s="2"/>
      <c r="E75" s="2"/>
      <c r="F75" s="2"/>
      <c r="G75" s="2"/>
      <c r="H75" s="2"/>
      <c r="I75" s="2"/>
    </row>
    <row r="76" spans="1:9" x14ac:dyDescent="0.3">
      <c r="A76" s="3"/>
      <c r="B76" s="2"/>
      <c r="C76" s="228" t="str">
        <f>IF(Orientações!E14='Dados - não editar'!G3,"_______________________________________________________","")</f>
        <v/>
      </c>
      <c r="D76" s="228"/>
      <c r="E76" s="228"/>
      <c r="F76" s="228"/>
      <c r="G76" s="228"/>
      <c r="H76" s="2"/>
      <c r="I76" s="2"/>
    </row>
    <row r="77" spans="1:9" x14ac:dyDescent="0.3">
      <c r="A77" s="3"/>
      <c r="B77" s="2"/>
      <c r="C77" s="228" t="str">
        <f>IF(Orientações!E14='Dados - não editar'!G3,Orientações!D26,"")</f>
        <v/>
      </c>
      <c r="D77" s="228"/>
      <c r="E77" s="228"/>
      <c r="F77" s="228"/>
      <c r="G77" s="228"/>
      <c r="H77" s="2"/>
      <c r="I77" s="2"/>
    </row>
    <row r="78" spans="1:9" x14ac:dyDescent="0.3">
      <c r="A78" s="3"/>
      <c r="B78" s="2"/>
      <c r="C78" s="228" t="str">
        <f>IF(Orientações!E14='Dados - não editar'!G3,CONCATENATE("SIAPE nº ",Orientações!K26),"")</f>
        <v/>
      </c>
      <c r="D78" s="228"/>
      <c r="E78" s="228"/>
      <c r="F78" s="228"/>
      <c r="G78" s="228"/>
      <c r="H78" s="2"/>
      <c r="I78" s="2"/>
    </row>
    <row r="79" spans="1:9" x14ac:dyDescent="0.3">
      <c r="A79" s="3"/>
      <c r="B79" s="2"/>
      <c r="C79" s="2"/>
      <c r="D79" s="2"/>
      <c r="E79" s="2"/>
      <c r="F79" s="2"/>
      <c r="G79" s="2"/>
      <c r="H79" s="2"/>
      <c r="I79" s="2"/>
    </row>
    <row r="80" spans="1:9" x14ac:dyDescent="0.3">
      <c r="A80" s="3"/>
      <c r="B80" s="2"/>
      <c r="C80" s="2"/>
      <c r="D80" s="2"/>
      <c r="E80" s="2"/>
      <c r="F80" s="2"/>
      <c r="G80" s="2"/>
      <c r="H80" s="2"/>
      <c r="I80" s="2"/>
    </row>
    <row r="81" spans="1:9" x14ac:dyDescent="0.3">
      <c r="A81" s="2" t="str">
        <f>IF(E14='Dados - não editar'!G3,"Membro 4:","")</f>
        <v/>
      </c>
      <c r="B81" s="2"/>
      <c r="C81" s="2"/>
      <c r="D81" s="2"/>
      <c r="E81" s="2"/>
      <c r="F81" s="2"/>
      <c r="G81" s="2"/>
      <c r="H81" s="2"/>
      <c r="I81" s="2"/>
    </row>
  </sheetData>
  <sheetProtection algorithmName="SHA-512" hashValue="vk5Tddg7Vk0+Q/VG76vrvzYi59srrwLGVNqTAWNW67PRZQ3GpWAl57GWcFk4HdeqgOysMIIQwul+i+3rzwiFfg==" saltValue="zwXO4A8sOL7KRWoFsjrnFw==" spinCount="100000" sheet="1" objects="1" scenarios="1"/>
  <mergeCells count="59">
    <mergeCell ref="C76:G76"/>
    <mergeCell ref="C77:G77"/>
    <mergeCell ref="C78:G78"/>
    <mergeCell ref="C71:G71"/>
    <mergeCell ref="C72:G72"/>
    <mergeCell ref="C61:G61"/>
    <mergeCell ref="C62:G62"/>
    <mergeCell ref="C63:G63"/>
    <mergeCell ref="C70:G70"/>
    <mergeCell ref="B22:I22"/>
    <mergeCell ref="A23:I25"/>
    <mergeCell ref="A28:G28"/>
    <mergeCell ref="A29:G29"/>
    <mergeCell ref="A30:G30"/>
    <mergeCell ref="A27:G27"/>
    <mergeCell ref="H28:I28"/>
    <mergeCell ref="H29:I29"/>
    <mergeCell ref="H30:I30"/>
    <mergeCell ref="C57:G57"/>
    <mergeCell ref="A34:G34"/>
    <mergeCell ref="A35:G35"/>
    <mergeCell ref="A36:G36"/>
    <mergeCell ref="A38:I38"/>
    <mergeCell ref="A39:I46"/>
    <mergeCell ref="H35:I35"/>
    <mergeCell ref="H36:I36"/>
    <mergeCell ref="H34:I34"/>
    <mergeCell ref="C55:G55"/>
    <mergeCell ref="C56:G56"/>
    <mergeCell ref="H33:I33"/>
    <mergeCell ref="H31:I31"/>
    <mergeCell ref="H32:I32"/>
    <mergeCell ref="H27:I27"/>
    <mergeCell ref="A12:B12"/>
    <mergeCell ref="A15:E15"/>
    <mergeCell ref="A16:E16"/>
    <mergeCell ref="F15:G15"/>
    <mergeCell ref="F16:G16"/>
    <mergeCell ref="A32:G32"/>
    <mergeCell ref="A33:G33"/>
    <mergeCell ref="A31:G31"/>
    <mergeCell ref="A17:E17"/>
    <mergeCell ref="F17:G17"/>
    <mergeCell ref="A19:D19"/>
    <mergeCell ref="A20:G20"/>
    <mergeCell ref="A1:I1"/>
    <mergeCell ref="A3:I3"/>
    <mergeCell ref="E11:G11"/>
    <mergeCell ref="A11:D11"/>
    <mergeCell ref="B6:G6"/>
    <mergeCell ref="A9:B9"/>
    <mergeCell ref="C9:D9"/>
    <mergeCell ref="E9:F9"/>
    <mergeCell ref="A7:B7"/>
    <mergeCell ref="C7:G7"/>
    <mergeCell ref="A10:B10"/>
    <mergeCell ref="C10:F10"/>
    <mergeCell ref="A8:C8"/>
    <mergeCell ref="A5:I5"/>
  </mergeCells>
  <pageMargins left="0.39370078740157483" right="0.39370078740157483" top="1.5748031496062993" bottom="0.39370078740157483" header="0.19685039370078741" footer="0.11811023622047245"/>
  <pageSetup paperSize="9" orientation="portrait" r:id="rId1"/>
  <headerFooter>
    <oddHeader>&amp;C&amp;G
SERVIÇO PÚBLICO FEDERAL
UNIVERSIDADE FEDERAL DO OESTE DA BAHIA</oddHeader>
    <oddFooter>&amp;R&amp;P  de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4F8E0-545B-406C-B056-AA2B163C029C}">
  <sheetPr>
    <tabColor theme="0"/>
  </sheetPr>
  <dimension ref="A1:N58"/>
  <sheetViews>
    <sheetView view="pageLayout" zoomScale="120" zoomScaleNormal="100" zoomScalePageLayoutView="120" workbookViewId="0">
      <selection activeCell="F4" sqref="F4"/>
    </sheetView>
  </sheetViews>
  <sheetFormatPr defaultRowHeight="15.6" x14ac:dyDescent="0.3"/>
  <cols>
    <col min="1" max="2" width="10.5546875" style="1" customWidth="1"/>
    <col min="3" max="3" width="7" style="1" customWidth="1"/>
    <col min="4" max="5" width="11.21875" style="1" customWidth="1"/>
    <col min="6" max="6" width="10.77734375" style="1" customWidth="1"/>
    <col min="7" max="7" width="11.21875" style="1" customWidth="1"/>
    <col min="8" max="8" width="11" style="1" customWidth="1"/>
    <col min="9" max="9" width="10.6640625" style="1" customWidth="1"/>
    <col min="10" max="11" width="11.21875" style="1" customWidth="1"/>
    <col min="12" max="13" width="11" style="1" customWidth="1"/>
  </cols>
  <sheetData>
    <row r="1" spans="1:14" ht="30" customHeight="1" x14ac:dyDescent="0.3">
      <c r="A1" s="240" t="s">
        <v>434</v>
      </c>
      <c r="B1" s="240"/>
      <c r="C1" s="240"/>
      <c r="D1" s="240"/>
      <c r="E1" s="240"/>
      <c r="F1" s="240"/>
      <c r="G1" s="240"/>
      <c r="H1" s="240"/>
      <c r="I1" s="240"/>
      <c r="J1" s="138"/>
      <c r="K1" s="138"/>
      <c r="L1" s="138"/>
      <c r="M1" s="138"/>
    </row>
    <row r="2" spans="1:14" ht="9" customHeight="1" x14ac:dyDescent="0.3">
      <c r="A2" s="2"/>
      <c r="B2" s="51"/>
      <c r="C2" s="51"/>
      <c r="D2" s="51"/>
      <c r="E2" s="51"/>
      <c r="F2" s="51"/>
      <c r="G2" s="51"/>
      <c r="H2" s="51"/>
      <c r="I2" s="2"/>
    </row>
    <row r="3" spans="1:14" ht="28.8" customHeight="1" x14ac:dyDescent="0.3">
      <c r="A3" s="241" t="s">
        <v>433</v>
      </c>
      <c r="B3" s="241"/>
      <c r="C3" s="241"/>
      <c r="D3" s="241"/>
      <c r="E3" s="241"/>
      <c r="F3" s="241"/>
      <c r="G3" s="241"/>
      <c r="H3" s="241"/>
      <c r="I3" s="241"/>
      <c r="J3" s="139"/>
      <c r="K3" s="139"/>
      <c r="L3" s="139"/>
      <c r="M3" s="139"/>
    </row>
    <row r="4" spans="1:14" ht="9" customHeight="1" x14ac:dyDescent="0.35">
      <c r="A4" s="52"/>
      <c r="B4" s="52"/>
      <c r="C4" s="52"/>
      <c r="D4" s="52"/>
      <c r="E4" s="52"/>
      <c r="F4" s="52"/>
      <c r="G4" s="52"/>
      <c r="H4" s="52"/>
      <c r="I4" s="52"/>
      <c r="J4" s="141"/>
      <c r="K4" s="141"/>
      <c r="L4" s="141"/>
      <c r="M4" s="141"/>
    </row>
    <row r="5" spans="1:14" ht="17.399999999999999" customHeight="1" x14ac:dyDescent="0.3">
      <c r="A5" s="371" t="str">
        <f>CONCATENATE("Processo nº 23520.",Orientações!F27)</f>
        <v>Processo nº 23520.000000/2026-00</v>
      </c>
      <c r="B5" s="371"/>
      <c r="C5" s="371"/>
      <c r="D5" s="371"/>
      <c r="E5" s="371"/>
      <c r="F5" s="371"/>
      <c r="G5" s="371"/>
      <c r="H5" s="371"/>
      <c r="I5" s="371"/>
    </row>
    <row r="6" spans="1:14" ht="17.399999999999999" customHeight="1" x14ac:dyDescent="0.3">
      <c r="A6" s="212" t="str">
        <f>CONCATENATE("Origem: ",Orientações!E9)</f>
        <v>Origem: Centro das Ciências Exatas e das Tecnologias</v>
      </c>
      <c r="B6" s="212"/>
      <c r="C6" s="212"/>
      <c r="D6" s="212"/>
      <c r="E6" s="212"/>
      <c r="F6" s="212"/>
      <c r="G6" s="212"/>
      <c r="H6" s="212"/>
      <c r="I6" s="212"/>
    </row>
    <row r="7" spans="1:14" ht="17.399999999999999" customHeight="1" x14ac:dyDescent="0.3">
      <c r="A7" s="212" t="str">
        <f>CONCATENATE("Interessado: ",Orientações!C7)</f>
        <v>Interessado: Nome Completo da(o) Solicitante</v>
      </c>
      <c r="B7" s="212"/>
      <c r="C7" s="212"/>
      <c r="D7" s="212"/>
      <c r="E7" s="212"/>
      <c r="F7" s="212"/>
      <c r="G7" s="212"/>
      <c r="H7" s="212"/>
      <c r="I7" s="212"/>
    </row>
    <row r="8" spans="1:14" ht="17.399999999999999" customHeight="1" x14ac:dyDescent="0.3">
      <c r="A8" s="166" t="s">
        <v>401</v>
      </c>
      <c r="B8" s="373" t="str">
        <f>CONCATENATE("solicitação de ",Orientações!E13," ",Orientações!E14)</f>
        <v>solicitação de Progressão Funcional Docente do nível I da Classe C para o nível II da Classe C</v>
      </c>
      <c r="C8" s="373"/>
      <c r="D8" s="373"/>
      <c r="E8" s="373"/>
      <c r="F8" s="373"/>
      <c r="G8" s="373"/>
      <c r="H8" s="373"/>
      <c r="I8" s="373"/>
      <c r="N8" s="1"/>
    </row>
    <row r="9" spans="1:14" ht="17.399999999999999" customHeight="1" x14ac:dyDescent="0.3">
      <c r="A9" s="164"/>
      <c r="B9" s="373"/>
      <c r="C9" s="373"/>
      <c r="D9" s="373"/>
      <c r="E9" s="373"/>
      <c r="F9" s="373"/>
      <c r="G9" s="373"/>
      <c r="H9" s="373"/>
      <c r="I9" s="373"/>
      <c r="N9" s="1"/>
    </row>
    <row r="10" spans="1:14" ht="17.399999999999999" customHeight="1" x14ac:dyDescent="0.3">
      <c r="A10" s="373" t="str">
        <f>CONCATENATE("Relatoria: ","Comissão designada pela Portaria ",Orientações!F28," ",Orientações!H28)</f>
        <v>Relatoria: Comissão designada pela Portaria CCET / UFOB nº 00x/202x</v>
      </c>
      <c r="B10" s="373"/>
      <c r="C10" s="373"/>
      <c r="D10" s="373"/>
      <c r="E10" s="373"/>
      <c r="F10" s="373"/>
      <c r="G10" s="373"/>
      <c r="H10" s="373"/>
      <c r="I10" s="373"/>
      <c r="N10" s="1"/>
    </row>
    <row r="11" spans="1:14" ht="17.399999999999999" customHeight="1" x14ac:dyDescent="0.3">
      <c r="A11" s="165"/>
      <c r="B11" s="165"/>
      <c r="C11" s="165"/>
      <c r="D11" s="165"/>
      <c r="E11" s="165"/>
      <c r="F11" s="165"/>
      <c r="G11" s="165"/>
      <c r="H11" s="165"/>
      <c r="I11" s="165"/>
      <c r="N11" s="1"/>
    </row>
    <row r="12" spans="1:14" ht="17.399999999999999" customHeight="1" x14ac:dyDescent="0.3">
      <c r="A12" s="164"/>
      <c r="B12" s="368" t="s">
        <v>533</v>
      </c>
      <c r="C12" s="368"/>
      <c r="D12" s="368"/>
      <c r="E12" s="368"/>
      <c r="F12" s="368"/>
      <c r="G12" s="368"/>
      <c r="H12" s="368"/>
      <c r="I12" s="368"/>
      <c r="N12" s="1"/>
    </row>
    <row r="13" spans="1:14" ht="16.2" customHeight="1" x14ac:dyDescent="0.3">
      <c r="A13" s="368" t="s">
        <v>532</v>
      </c>
      <c r="B13" s="368"/>
      <c r="C13" s="368"/>
      <c r="D13" s="368"/>
      <c r="E13" s="368"/>
      <c r="F13" s="368"/>
      <c r="G13" s="368"/>
      <c r="H13" s="368"/>
      <c r="I13" s="368"/>
      <c r="N13" s="1"/>
    </row>
    <row r="14" spans="1:14" ht="16.2" customHeight="1" x14ac:dyDescent="0.3">
      <c r="A14" s="196"/>
      <c r="B14" s="196"/>
      <c r="C14" s="196"/>
      <c r="D14" s="196"/>
      <c r="E14" s="196"/>
      <c r="F14" s="196"/>
      <c r="G14" s="196"/>
      <c r="H14" s="196"/>
      <c r="I14" s="196"/>
      <c r="N14" s="1"/>
    </row>
    <row r="15" spans="1:14" s="137" customFormat="1" ht="16.2" customHeight="1" x14ac:dyDescent="0.3">
      <c r="A15" s="169"/>
      <c r="B15" s="372" t="str">
        <f>CONCATENATE("Trata-se de processo criado pelo ",Orientações!E9,", tendo por")</f>
        <v>Trata-se de processo criado pelo Centro das Ciências Exatas e das Tecnologias, tendo por</v>
      </c>
      <c r="C15" s="372"/>
      <c r="D15" s="372"/>
      <c r="E15" s="372"/>
      <c r="F15" s="372"/>
      <c r="G15" s="372"/>
      <c r="H15" s="372"/>
      <c r="I15" s="372"/>
      <c r="J15" s="149"/>
      <c r="K15" s="149"/>
      <c r="L15" s="149"/>
      <c r="M15" s="149"/>
      <c r="N15" s="149"/>
    </row>
    <row r="16" spans="1:14" s="171" customFormat="1" ht="16.2" customHeight="1" x14ac:dyDescent="0.3">
      <c r="A16" s="372" t="str">
        <f>CONCATENATE("objeto a análise da solicitação de avaliação de desempenho docente para fins de ",Orientações!E13," na carreira do Magistério Superior no âmbito da Universidade Federal do Oeste da Bahia.")</f>
        <v>objeto a análise da solicitação de avaliação de desempenho docente para fins de Progressão Funcional Docente na carreira do Magistério Superior no âmbito da Universidade Federal do Oeste da Bahia.</v>
      </c>
      <c r="B16" s="372"/>
      <c r="C16" s="372"/>
      <c r="D16" s="372"/>
      <c r="E16" s="372"/>
      <c r="F16" s="372"/>
      <c r="G16" s="372"/>
      <c r="H16" s="372"/>
      <c r="I16" s="372"/>
      <c r="J16" s="170"/>
      <c r="K16" s="170"/>
      <c r="L16" s="170"/>
      <c r="M16" s="170"/>
      <c r="N16" s="170"/>
    </row>
    <row r="17" spans="1:14" s="171" customFormat="1" ht="16.2" customHeight="1" x14ac:dyDescent="0.3">
      <c r="A17" s="372"/>
      <c r="B17" s="372"/>
      <c r="C17" s="372"/>
      <c r="D17" s="372"/>
      <c r="E17" s="372"/>
      <c r="F17" s="372"/>
      <c r="G17" s="372"/>
      <c r="H17" s="372"/>
      <c r="I17" s="372"/>
      <c r="J17" s="170"/>
      <c r="K17" s="170"/>
      <c r="L17" s="170"/>
      <c r="M17" s="170"/>
      <c r="N17" s="170"/>
    </row>
    <row r="18" spans="1:14" s="171" customFormat="1" ht="16.2" customHeight="1" x14ac:dyDescent="0.3">
      <c r="A18" s="164"/>
      <c r="B18" s="372" t="str">
        <f>CONCATENATE("O relatório apresentado contém ",Orientações!H29," folhas, estando devidamente comprovado pela(o)")</f>
        <v>O relatório apresentado contém 0 folhas, estando devidamente comprovado pela(o)</v>
      </c>
      <c r="C18" s="372"/>
      <c r="D18" s="372"/>
      <c r="E18" s="372"/>
      <c r="F18" s="372"/>
      <c r="G18" s="372"/>
      <c r="H18" s="372"/>
      <c r="I18" s="372"/>
      <c r="J18" s="170"/>
      <c r="K18" s="170"/>
      <c r="L18" s="170"/>
      <c r="M18" s="170"/>
      <c r="N18" s="170"/>
    </row>
    <row r="19" spans="1:14" ht="16.2" customHeight="1" x14ac:dyDescent="0.3">
      <c r="A19" s="372" t="str">
        <f>CONCATENATE("requerente. Foram avaliadas as atividades desenvolvidas no interstício compreendido entre ",DAY(Orientações!E11),"/",MONTH(Orientações!E11),"/",YEAR(Orientações!E11)," e ",DAY(Orientações!E12),"/",MONTH(Orientações!E12),"/",YEAR(Orientações!E12),", considerando-se as exigências para acesso ",Orientações!E14,". A análise foi realizada com base ",IF(AND(Res_004_2021!F17&gt;0,Res_017_2023!F17&gt;0,Res_024_2025!F17&gt;0),"nas Resoluções CGAG/CONSUNI/UFOB nº 004/2021, 017/2023 e 024/2025",IF(AND(Res_004_2021!F17&gt;0,Res_017_2023!F17&gt;0),"nas Resoluções CGAG/CONSUNI/UFOB nº 004/2021 e 017/2023",IF(AND(Res_017_2023!F17&gt;0,Res_024_2025!F17&gt;0),"nas Resoluções CGAG/CONSUNI/UFOB nº 017/2023 e 024/2025",IF(Res_004_2021!F17&gt;0,"na Resolução CGAG/CONSUNI/UFOB nº 004/2021",IF(Res_017_2023!F17&gt;0,"na Resolução CGAG/CONSUNI/UFOB nº 017/2023","na Resolução CGAG/CONSUNI/UFOB nº 024/2025"))))),".")</f>
        <v>requerente. Foram avaliadas as atividades desenvolvidas no interstício compreendido entre 31/10/2023 e 31/10/2025, considerando-se as exigências para acesso do nível I da Classe C para o nível II da Classe C. A análise foi realizada com base na Resolução CGAG/CONSUNI/UFOB nº 017/2023.</v>
      </c>
      <c r="B19" s="372"/>
      <c r="C19" s="372"/>
      <c r="D19" s="372"/>
      <c r="E19" s="372"/>
      <c r="F19" s="372"/>
      <c r="G19" s="372"/>
      <c r="H19" s="372"/>
      <c r="I19" s="372"/>
      <c r="N19" s="1"/>
    </row>
    <row r="20" spans="1:14" ht="16.2" customHeight="1" x14ac:dyDescent="0.3">
      <c r="A20" s="372"/>
      <c r="B20" s="372"/>
      <c r="C20" s="372"/>
      <c r="D20" s="372"/>
      <c r="E20" s="372"/>
      <c r="F20" s="372"/>
      <c r="G20" s="372"/>
      <c r="H20" s="372"/>
      <c r="I20" s="372"/>
      <c r="N20" s="1"/>
    </row>
    <row r="21" spans="1:14" ht="16.2" customHeight="1" x14ac:dyDescent="0.3">
      <c r="A21" s="372"/>
      <c r="B21" s="372"/>
      <c r="C21" s="372"/>
      <c r="D21" s="372"/>
      <c r="E21" s="372"/>
      <c r="F21" s="372"/>
      <c r="G21" s="372"/>
      <c r="H21" s="372"/>
      <c r="I21" s="372"/>
      <c r="N21" s="1"/>
    </row>
    <row r="22" spans="1:14" ht="16.2" customHeight="1" x14ac:dyDescent="0.3">
      <c r="A22" s="164"/>
      <c r="B22" s="372" t="s">
        <v>405</v>
      </c>
      <c r="C22" s="372"/>
      <c r="D22" s="372"/>
      <c r="E22" s="372"/>
      <c r="F22" s="372"/>
      <c r="G22" s="372"/>
      <c r="H22" s="372"/>
      <c r="I22" s="372"/>
      <c r="N22" s="1"/>
    </row>
    <row r="23" spans="1:14" ht="16.2" customHeight="1" x14ac:dyDescent="0.3">
      <c r="A23" s="257" t="s">
        <v>406</v>
      </c>
      <c r="B23" s="257"/>
      <c r="C23" s="257"/>
      <c r="D23" s="257"/>
      <c r="E23" s="257"/>
      <c r="F23" s="257"/>
      <c r="G23" s="173">
        <f>Relatório!H36</f>
        <v>0</v>
      </c>
      <c r="H23" s="257" t="s">
        <v>407</v>
      </c>
      <c r="I23" s="257"/>
      <c r="N23" s="1"/>
    </row>
    <row r="24" spans="1:14" ht="16.2" customHeight="1" x14ac:dyDescent="0.3">
      <c r="A24" s="368" t="str">
        <f>CONCATENATE("consideramos o(a) professor(a) ",Orientações!C7,IF(Relatório!H36&gt;=Relatório!H20," APTA(O)"," NÃO APTA(O)")," à ",Orientações!E13," ",Orientações!E14,", no interstício de ",DAY(Orientações!E11),"/",MONTH(Orientações!E11),"/",YEAR(Orientações!E11)," a ",DAY(Orientações!E12),"/",MONTH(Orientações!E12),"/",YEAR(Orientações!E12),".")</f>
        <v>consideramos o(a) professor(a) Nome Completo da(o) Solicitante NÃO APTA(O) à Progressão Funcional Docente do nível I da Classe C para o nível II da Classe C, no interstício de 31/10/2023 a 31/10/2025.</v>
      </c>
      <c r="B24" s="368"/>
      <c r="C24" s="368"/>
      <c r="D24" s="368"/>
      <c r="E24" s="368"/>
      <c r="F24" s="368"/>
      <c r="G24" s="368"/>
      <c r="H24" s="368"/>
      <c r="I24" s="368"/>
    </row>
    <row r="25" spans="1:14" ht="16.2" customHeight="1" x14ac:dyDescent="0.3">
      <c r="A25" s="368"/>
      <c r="B25" s="368"/>
      <c r="C25" s="368"/>
      <c r="D25" s="368"/>
      <c r="E25" s="368"/>
      <c r="F25" s="368"/>
      <c r="G25" s="368"/>
      <c r="H25" s="368"/>
      <c r="I25" s="368"/>
      <c r="J25" s="142"/>
      <c r="K25" s="142"/>
      <c r="L25" s="136"/>
      <c r="M25" s="136"/>
    </row>
    <row r="26" spans="1:14" ht="16.2" customHeight="1" x14ac:dyDescent="0.3">
      <c r="A26" s="2"/>
      <c r="B26" s="165"/>
      <c r="C26" s="165"/>
      <c r="D26" s="165"/>
      <c r="E26" s="165"/>
      <c r="F26" s="165"/>
      <c r="G26" s="165"/>
      <c r="H26" s="165"/>
      <c r="I26" s="165"/>
      <c r="J26" s="142"/>
      <c r="K26" s="142"/>
      <c r="L26" s="136"/>
      <c r="M26" s="136"/>
    </row>
    <row r="27" spans="1:14" ht="16.2" customHeight="1" x14ac:dyDescent="0.3">
      <c r="A27" s="2"/>
      <c r="B27" s="232" t="s">
        <v>408</v>
      </c>
      <c r="C27" s="232"/>
      <c r="D27" s="232"/>
      <c r="E27" s="232"/>
      <c r="F27" s="232"/>
      <c r="G27" s="232"/>
      <c r="H27" s="232"/>
      <c r="I27" s="232"/>
      <c r="J27" s="142"/>
      <c r="K27" s="142"/>
      <c r="L27" s="136"/>
      <c r="M27" s="136"/>
    </row>
    <row r="28" spans="1:14" ht="16.2" customHeight="1" x14ac:dyDescent="0.3">
      <c r="A28" s="2"/>
      <c r="B28" s="2"/>
      <c r="C28" s="95"/>
      <c r="D28" s="127"/>
      <c r="E28" s="50"/>
      <c r="F28" s="127"/>
      <c r="G28" s="2"/>
      <c r="H28" s="2"/>
      <c r="I28" s="2"/>
      <c r="J28" s="142"/>
      <c r="K28" s="142"/>
      <c r="L28" s="136"/>
      <c r="M28" s="136"/>
    </row>
    <row r="29" spans="1:14" x14ac:dyDescent="0.3">
      <c r="A29" s="2" t="str">
        <f ca="1">Requerimento!A5</f>
        <v>Barreiras, 11 de fevereiro de 2026.</v>
      </c>
      <c r="B29" s="2"/>
      <c r="C29" s="2"/>
      <c r="D29" s="2"/>
      <c r="E29" s="2"/>
      <c r="F29" s="2"/>
      <c r="G29" s="2"/>
      <c r="H29" s="2"/>
      <c r="I29" s="2"/>
    </row>
    <row r="30" spans="1:14" x14ac:dyDescent="0.3">
      <c r="A30" s="2"/>
      <c r="B30" s="2"/>
      <c r="C30" s="2"/>
      <c r="D30" s="2"/>
      <c r="E30" s="2"/>
      <c r="F30" s="2"/>
      <c r="G30" s="2"/>
      <c r="H30" s="2"/>
      <c r="I30" s="2"/>
    </row>
    <row r="31" spans="1:14" x14ac:dyDescent="0.3">
      <c r="A31" s="3"/>
      <c r="B31" s="2"/>
      <c r="C31" s="2"/>
      <c r="D31" s="2"/>
      <c r="E31" s="2"/>
      <c r="F31" s="2"/>
      <c r="G31" s="2"/>
      <c r="H31" s="2"/>
      <c r="I31" s="2"/>
    </row>
    <row r="32" spans="1:14" x14ac:dyDescent="0.3">
      <c r="A32" s="2" t="str">
        <f>CONCATENATE("Comissão designada pela ","Portaria ",Orientações!F28," ",Orientações!H28,":")</f>
        <v>Comissão designada pela Portaria CCET / UFOB nº 00x/202x:</v>
      </c>
      <c r="B32" s="2"/>
      <c r="C32" s="2"/>
      <c r="D32" s="2"/>
      <c r="E32" s="2"/>
      <c r="F32" s="2"/>
      <c r="G32" s="2"/>
      <c r="H32" s="2"/>
      <c r="I32" s="2"/>
    </row>
    <row r="33" spans="1:9" x14ac:dyDescent="0.3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3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3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3">
      <c r="A36" s="3"/>
      <c r="B36" s="2"/>
      <c r="C36" s="228" t="s">
        <v>45</v>
      </c>
      <c r="D36" s="228"/>
      <c r="E36" s="228"/>
      <c r="F36" s="228"/>
      <c r="G36" s="228"/>
      <c r="H36" s="2"/>
      <c r="I36" s="2"/>
    </row>
    <row r="37" spans="1:9" x14ac:dyDescent="0.3">
      <c r="A37" s="3"/>
      <c r="B37" s="2"/>
      <c r="C37" s="228" t="str">
        <f>Orientações!D23</f>
        <v>Nome Completo do(a) Presidente</v>
      </c>
      <c r="D37" s="228"/>
      <c r="E37" s="228"/>
      <c r="F37" s="228"/>
      <c r="G37" s="228"/>
      <c r="H37" s="2"/>
      <c r="I37" s="2"/>
    </row>
    <row r="38" spans="1:9" x14ac:dyDescent="0.3">
      <c r="A38" s="2"/>
      <c r="B38" s="2"/>
      <c r="C38" s="228" t="str">
        <f>CONCATENATE("SIAPE nº ",Orientações!K23)</f>
        <v>SIAPE nº 1234567</v>
      </c>
      <c r="D38" s="228"/>
      <c r="E38" s="228"/>
      <c r="F38" s="228"/>
      <c r="G38" s="228"/>
      <c r="H38" s="2"/>
      <c r="I38" s="2"/>
    </row>
    <row r="39" spans="1:9" x14ac:dyDescent="0.3">
      <c r="A39" s="2"/>
      <c r="B39" s="2"/>
      <c r="C39" s="228" t="str">
        <f>CONCATENATE("Portaria ",Orientações!F28," ",Orientações!H28)</f>
        <v>Portaria CCET / UFOB nº 00x/202x</v>
      </c>
      <c r="D39" s="228"/>
      <c r="E39" s="228"/>
      <c r="F39" s="228"/>
      <c r="G39" s="228"/>
      <c r="H39" s="2"/>
      <c r="I39" s="2"/>
    </row>
    <row r="40" spans="1:9" x14ac:dyDescent="0.3">
      <c r="A40" s="3"/>
      <c r="B40" s="2"/>
      <c r="C40" s="2"/>
      <c r="D40" s="2"/>
      <c r="E40" s="2"/>
      <c r="F40" s="2"/>
      <c r="G40" s="2"/>
      <c r="H40" s="2"/>
      <c r="I40" s="2"/>
    </row>
    <row r="41" spans="1:9" x14ac:dyDescent="0.3">
      <c r="A41" s="3"/>
      <c r="B41" s="2"/>
      <c r="C41" s="2"/>
      <c r="D41" s="2"/>
      <c r="E41" s="2"/>
      <c r="F41" s="2"/>
      <c r="G41" s="2"/>
      <c r="H41" s="2"/>
      <c r="I41" s="2"/>
    </row>
    <row r="42" spans="1:9" x14ac:dyDescent="0.3">
      <c r="A42" s="3"/>
      <c r="B42" s="2"/>
      <c r="C42" s="2"/>
      <c r="D42" s="2"/>
      <c r="E42" s="2"/>
      <c r="F42" s="2"/>
      <c r="G42" s="2"/>
      <c r="H42" s="2"/>
      <c r="I42" s="2"/>
    </row>
    <row r="43" spans="1:9" x14ac:dyDescent="0.3">
      <c r="A43" s="3"/>
      <c r="B43" s="2"/>
      <c r="C43" s="228" t="s">
        <v>45</v>
      </c>
      <c r="D43" s="228"/>
      <c r="E43" s="228"/>
      <c r="F43" s="228"/>
      <c r="G43" s="228"/>
      <c r="H43" s="2"/>
      <c r="I43" s="2"/>
    </row>
    <row r="44" spans="1:9" x14ac:dyDescent="0.3">
      <c r="A44" s="3"/>
      <c r="B44" s="2"/>
      <c r="C44" s="228" t="str">
        <f>Orientações!D24</f>
        <v>Nome Completo do segundo membro</v>
      </c>
      <c r="D44" s="228"/>
      <c r="E44" s="228"/>
      <c r="F44" s="228"/>
      <c r="G44" s="228"/>
      <c r="H44" s="2"/>
      <c r="I44" s="2"/>
    </row>
    <row r="45" spans="1:9" x14ac:dyDescent="0.3">
      <c r="A45" s="2"/>
      <c r="B45" s="2"/>
      <c r="C45" s="228" t="str">
        <f>CONCATENATE("SIAPE nº ",Orientações!K24)</f>
        <v>SIAPE nº 1234567</v>
      </c>
      <c r="D45" s="228"/>
      <c r="E45" s="228"/>
      <c r="F45" s="228"/>
      <c r="G45" s="228"/>
      <c r="H45" s="2"/>
      <c r="I45" s="2"/>
    </row>
    <row r="46" spans="1:9" x14ac:dyDescent="0.3">
      <c r="A46" s="3"/>
      <c r="B46" s="2"/>
      <c r="C46" s="2"/>
      <c r="D46" s="2"/>
      <c r="E46" s="2"/>
      <c r="F46" s="2"/>
      <c r="G46" s="2"/>
      <c r="H46" s="2"/>
      <c r="I46" s="2"/>
    </row>
    <row r="47" spans="1:9" x14ac:dyDescent="0.3">
      <c r="A47" s="3"/>
      <c r="B47" s="2"/>
      <c r="C47" s="2"/>
      <c r="D47" s="2"/>
      <c r="E47" s="2"/>
      <c r="F47" s="2"/>
      <c r="G47" s="2"/>
      <c r="H47" s="2"/>
      <c r="I47" s="2"/>
    </row>
    <row r="48" spans="1:9" x14ac:dyDescent="0.3">
      <c r="A48" s="3"/>
      <c r="B48" s="2"/>
      <c r="C48" s="2"/>
      <c r="D48" s="2"/>
      <c r="E48" s="2"/>
      <c r="F48" s="2"/>
      <c r="G48" s="2"/>
      <c r="H48" s="2"/>
      <c r="I48" s="2"/>
    </row>
    <row r="49" spans="1:9" x14ac:dyDescent="0.3">
      <c r="A49" s="3"/>
      <c r="B49" s="2"/>
      <c r="C49" s="228" t="s">
        <v>45</v>
      </c>
      <c r="D49" s="228"/>
      <c r="E49" s="228"/>
      <c r="F49" s="228"/>
      <c r="G49" s="228"/>
      <c r="H49" s="2"/>
      <c r="I49" s="2"/>
    </row>
    <row r="50" spans="1:9" x14ac:dyDescent="0.3">
      <c r="A50" s="3"/>
      <c r="B50" s="2"/>
      <c r="C50" s="228" t="str">
        <f>Orientações!D25</f>
        <v>Nome Completo do terceiro membro</v>
      </c>
      <c r="D50" s="228"/>
      <c r="E50" s="228"/>
      <c r="F50" s="228"/>
      <c r="G50" s="228"/>
      <c r="H50" s="2"/>
      <c r="I50" s="2"/>
    </row>
    <row r="51" spans="1:9" x14ac:dyDescent="0.3">
      <c r="A51" s="2"/>
      <c r="B51" s="2"/>
      <c r="C51" s="228" t="str">
        <f>CONCATENATE("SIAPE nº ",Orientações!K25)</f>
        <v>SIAPE nº 1234567</v>
      </c>
      <c r="D51" s="228"/>
      <c r="E51" s="228"/>
      <c r="F51" s="228"/>
      <c r="G51" s="228"/>
      <c r="H51" s="2"/>
      <c r="I51" s="2"/>
    </row>
    <row r="52" spans="1:9" x14ac:dyDescent="0.3">
      <c r="A52" s="2"/>
      <c r="B52" s="2"/>
      <c r="C52" s="2"/>
      <c r="D52" s="2"/>
      <c r="E52" s="2"/>
      <c r="F52" s="2"/>
      <c r="G52" s="2"/>
      <c r="H52" s="2"/>
      <c r="I52" s="2"/>
    </row>
    <row r="53" spans="1:9" x14ac:dyDescent="0.3">
      <c r="A53" s="2"/>
      <c r="B53" s="2"/>
      <c r="C53" s="2"/>
      <c r="D53" s="2"/>
      <c r="E53" s="2"/>
      <c r="F53" s="2"/>
      <c r="G53" s="2"/>
      <c r="H53" s="2"/>
      <c r="I53" s="2"/>
    </row>
    <row r="54" spans="1:9" x14ac:dyDescent="0.3">
      <c r="A54" s="2"/>
      <c r="B54" s="2"/>
      <c r="C54" s="2"/>
      <c r="D54" s="2"/>
      <c r="E54" s="2"/>
      <c r="F54" s="2"/>
      <c r="G54" s="2"/>
      <c r="H54" s="2"/>
      <c r="I54" s="2"/>
    </row>
    <row r="55" spans="1:9" x14ac:dyDescent="0.3">
      <c r="A55" s="2"/>
      <c r="B55" s="2"/>
      <c r="C55" s="228" t="str">
        <f>IF(Orientações!E14='Dados - não editar'!G3,"_______________________________________________________","")</f>
        <v/>
      </c>
      <c r="D55" s="228"/>
      <c r="E55" s="228"/>
      <c r="F55" s="228"/>
      <c r="G55" s="228"/>
      <c r="H55" s="2"/>
      <c r="I55" s="2"/>
    </row>
    <row r="56" spans="1:9" x14ac:dyDescent="0.3">
      <c r="A56" s="2"/>
      <c r="B56" s="2"/>
      <c r="C56" s="228" t="str">
        <f>IF(Orientações!E14='Dados - não editar'!G3,Orientações!D26,"")</f>
        <v/>
      </c>
      <c r="D56" s="228"/>
      <c r="E56" s="228"/>
      <c r="F56" s="228"/>
      <c r="G56" s="228"/>
      <c r="H56" s="2"/>
      <c r="I56" s="2"/>
    </row>
    <row r="57" spans="1:9" x14ac:dyDescent="0.3">
      <c r="A57" s="2"/>
      <c r="B57" s="2"/>
      <c r="C57" s="228" t="str">
        <f>IF(Orientações!E14='Dados - não editar'!G3,CONCATENATE("SIAPE nº ",Orientações!K26),"")</f>
        <v/>
      </c>
      <c r="D57" s="228"/>
      <c r="E57" s="228"/>
      <c r="F57" s="228"/>
      <c r="G57" s="228"/>
      <c r="H57" s="2"/>
      <c r="I57" s="2"/>
    </row>
    <row r="58" spans="1:9" x14ac:dyDescent="0.3">
      <c r="A58" s="2"/>
      <c r="B58" s="2"/>
      <c r="C58" s="2"/>
      <c r="D58" s="2"/>
      <c r="E58" s="2"/>
      <c r="F58" s="2"/>
      <c r="G58" s="2"/>
      <c r="H58" s="2"/>
      <c r="I58" s="2"/>
    </row>
  </sheetData>
  <sheetProtection algorithmName="SHA-512" hashValue="CEVSbboswTCtbOPKQGJTxhTeufKMwyAxM+wpl2uCG+47yJvyQFlh5QysRDdQWTmVEZM+qRU4GYZUWHpW/dGVng==" saltValue="qnz3NbwgstBAf8rgt62NnQ==" spinCount="100000" sheet="1" objects="1" scenarios="1"/>
  <mergeCells count="31">
    <mergeCell ref="C55:G55"/>
    <mergeCell ref="C56:G56"/>
    <mergeCell ref="C57:G57"/>
    <mergeCell ref="A1:I1"/>
    <mergeCell ref="A3:I3"/>
    <mergeCell ref="A6:I6"/>
    <mergeCell ref="A5:I5"/>
    <mergeCell ref="C36:G36"/>
    <mergeCell ref="B18:I18"/>
    <mergeCell ref="A7:I7"/>
    <mergeCell ref="B8:I9"/>
    <mergeCell ref="A10:I10"/>
    <mergeCell ref="B27:I27"/>
    <mergeCell ref="A24:I25"/>
    <mergeCell ref="A19:I21"/>
    <mergeCell ref="A13:I13"/>
    <mergeCell ref="B15:I15"/>
    <mergeCell ref="A16:I17"/>
    <mergeCell ref="B22:I22"/>
    <mergeCell ref="B12:I12"/>
    <mergeCell ref="C49:G49"/>
    <mergeCell ref="C50:G50"/>
    <mergeCell ref="C51:G51"/>
    <mergeCell ref="C39:G39"/>
    <mergeCell ref="C43:G43"/>
    <mergeCell ref="C44:G44"/>
    <mergeCell ref="C45:G45"/>
    <mergeCell ref="C37:G37"/>
    <mergeCell ref="C38:G38"/>
    <mergeCell ref="A23:F23"/>
    <mergeCell ref="H23:I23"/>
  </mergeCells>
  <pageMargins left="0.39370078740157483" right="0.39370078740157483" top="1.5748031496062993" bottom="0.39370078740157483" header="0.19685039370078741" footer="0.11811023622047245"/>
  <pageSetup paperSize="9" orientation="portrait" r:id="rId1"/>
  <headerFooter>
    <oddHeader>&amp;C&amp;G
SERVIÇO PÚBLICO FEDERAL
UNIVERSIDADE FEDERAL DO OESTE DA BAHIA</oddHeader>
    <oddFooter>&amp;R&amp;P  de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564E8-60A4-476D-8A39-B6C2FB085D52}">
  <dimension ref="A1:J8"/>
  <sheetViews>
    <sheetView zoomScale="120" zoomScaleNormal="120" workbookViewId="0"/>
  </sheetViews>
  <sheetFormatPr defaultRowHeight="13.8" x14ac:dyDescent="0.3"/>
  <cols>
    <col min="1" max="1" width="41.5546875" style="93" customWidth="1"/>
    <col min="2" max="2" width="14.77734375" style="93" customWidth="1"/>
    <col min="3" max="3" width="19.77734375" style="93" customWidth="1"/>
    <col min="4" max="4" width="24.77734375" style="93" customWidth="1"/>
    <col min="5" max="5" width="25.5546875" style="93" customWidth="1"/>
    <col min="6" max="6" width="18.44140625" style="93" customWidth="1"/>
    <col min="7" max="7" width="18.88671875" style="93" customWidth="1"/>
    <col min="8" max="10" width="21.21875" style="93" customWidth="1"/>
    <col min="11" max="16384" width="8.88671875" style="93"/>
  </cols>
  <sheetData>
    <row r="1" spans="1:10" x14ac:dyDescent="0.3">
      <c r="A1" s="92" t="s">
        <v>8</v>
      </c>
      <c r="B1" s="92" t="s">
        <v>388</v>
      </c>
      <c r="C1" s="92" t="s">
        <v>25</v>
      </c>
      <c r="D1" s="92" t="s">
        <v>10</v>
      </c>
      <c r="E1" s="92" t="s">
        <v>29</v>
      </c>
      <c r="F1" s="92" t="s">
        <v>30</v>
      </c>
      <c r="G1" s="92" t="s">
        <v>375</v>
      </c>
      <c r="H1" s="92" t="s">
        <v>376</v>
      </c>
      <c r="I1" s="92" t="s">
        <v>377</v>
      </c>
      <c r="J1" s="92" t="s">
        <v>378</v>
      </c>
    </row>
    <row r="2" spans="1:10" x14ac:dyDescent="0.3">
      <c r="A2" s="93" t="s">
        <v>0</v>
      </c>
      <c r="B2" s="93" t="s">
        <v>393</v>
      </c>
      <c r="C2" s="93" t="s">
        <v>26</v>
      </c>
      <c r="D2" s="93" t="s">
        <v>14</v>
      </c>
      <c r="E2" s="93" t="str">
        <f>IF(Orientações!E13='Dados - não editar'!D2,"do nível IV da Classe B para o nível I da Classe C",IF(Orientações!E13='Dados - não editar'!D4,"do nível IV da Classe B para o nível I da Classe C",""))</f>
        <v/>
      </c>
      <c r="F2" s="93" t="s">
        <v>31</v>
      </c>
      <c r="G2" s="93" t="s">
        <v>419</v>
      </c>
      <c r="H2" s="98">
        <v>70</v>
      </c>
      <c r="I2" s="98">
        <v>70</v>
      </c>
      <c r="J2" s="98">
        <v>70</v>
      </c>
    </row>
    <row r="3" spans="1:10" x14ac:dyDescent="0.3">
      <c r="A3" s="93" t="s">
        <v>3</v>
      </c>
      <c r="B3" s="93" t="s">
        <v>394</v>
      </c>
      <c r="C3" s="93" t="s">
        <v>27</v>
      </c>
      <c r="D3" s="93" t="s">
        <v>15</v>
      </c>
      <c r="E3" s="93" t="str">
        <f>IF(Orientações!E13='Dados - não editar'!D2,"do nível IV da Classe C para a Classe D",IF(Orientações!E13='Dados - não editar'!D4,"do nível IV da Classe C para a Classe D",""))</f>
        <v/>
      </c>
      <c r="F3" s="93" t="s">
        <v>32</v>
      </c>
      <c r="G3" s="93" t="s">
        <v>420</v>
      </c>
      <c r="H3" s="98">
        <v>100</v>
      </c>
      <c r="I3" s="98">
        <v>100</v>
      </c>
      <c r="J3" s="98">
        <v>100</v>
      </c>
    </row>
    <row r="4" spans="1:10" x14ac:dyDescent="0.3">
      <c r="A4" s="93" t="s">
        <v>4</v>
      </c>
      <c r="B4" s="93" t="s">
        <v>395</v>
      </c>
      <c r="C4" s="93" t="s">
        <v>28</v>
      </c>
      <c r="D4" s="93" t="s">
        <v>16</v>
      </c>
      <c r="E4" s="93" t="str">
        <f>IF(Orientações!E13='Dados - não editar'!D2,"",IF(Orientações!E13='Dados - não editar'!D4,"","do nível I da Classe C para o nível II da Classe C"))</f>
        <v>do nível I da Classe C para o nível II da Classe C</v>
      </c>
      <c r="F4" s="93" t="s">
        <v>33</v>
      </c>
      <c r="G4" s="93" t="s">
        <v>418</v>
      </c>
      <c r="H4" s="98">
        <v>70</v>
      </c>
      <c r="I4" s="98">
        <v>70</v>
      </c>
      <c r="J4" s="98">
        <v>75</v>
      </c>
    </row>
    <row r="5" spans="1:10" x14ac:dyDescent="0.3">
      <c r="A5" s="93" t="s">
        <v>2</v>
      </c>
      <c r="B5" s="93" t="s">
        <v>389</v>
      </c>
      <c r="D5" s="93" t="s">
        <v>17</v>
      </c>
      <c r="E5" s="93" t="str">
        <f>IF(Orientações!E13='Dados - não editar'!D2,"",IF(Orientações!E13='Dados - não editar'!D4,"","do nível II da Classe C para o nível III da Classe C"))</f>
        <v>do nível II da Classe C para o nível III da Classe C</v>
      </c>
      <c r="G5" s="93" t="s">
        <v>421</v>
      </c>
      <c r="H5" s="98">
        <v>80</v>
      </c>
      <c r="I5" s="98">
        <v>80</v>
      </c>
      <c r="J5" s="98">
        <v>80</v>
      </c>
    </row>
    <row r="6" spans="1:10" x14ac:dyDescent="0.3">
      <c r="A6" s="93" t="s">
        <v>1</v>
      </c>
      <c r="B6" s="93" t="s">
        <v>390</v>
      </c>
      <c r="E6" s="93" t="str">
        <f>IF(Orientações!E13='Dados - não editar'!D2,"",IF(Orientações!E13='Dados - não editar'!D4,"","do nível III da Classe C para o nível IV da Classe C"))</f>
        <v>do nível III da Classe C para o nível IV da Classe C</v>
      </c>
      <c r="G6" s="93" t="s">
        <v>422</v>
      </c>
      <c r="H6" s="98">
        <v>80</v>
      </c>
      <c r="I6" s="98">
        <v>80</v>
      </c>
      <c r="J6" s="98">
        <v>85</v>
      </c>
    </row>
    <row r="7" spans="1:10" x14ac:dyDescent="0.3">
      <c r="A7" s="93" t="s">
        <v>5</v>
      </c>
      <c r="B7" s="93" t="s">
        <v>391</v>
      </c>
    </row>
    <row r="8" spans="1:10" x14ac:dyDescent="0.3">
      <c r="A8" s="93" t="s">
        <v>6</v>
      </c>
      <c r="B8" s="93" t="s">
        <v>392</v>
      </c>
    </row>
  </sheetData>
  <sheetProtection algorithmName="SHA-512" hashValue="yvc/nPNu2uQbrLlQ/Pbptqt71QIEajO761cu8p5K2yWOSVvEyszmnxs2uUawlE1ofH3Lj9FGC4OsiKrzvoW1/w==" saltValue="3JQc/GAUuSwRudocYJBS2g==" spinCount="100000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4</vt:i4>
      </vt:variant>
    </vt:vector>
  </HeadingPairs>
  <TitlesOfParts>
    <vt:vector size="12" baseType="lpstr">
      <vt:lpstr>Orientações</vt:lpstr>
      <vt:lpstr>Requerimento</vt:lpstr>
      <vt:lpstr>Res_004_2021</vt:lpstr>
      <vt:lpstr>Res_017_2023</vt:lpstr>
      <vt:lpstr>Res_024_2025</vt:lpstr>
      <vt:lpstr>Relatório</vt:lpstr>
      <vt:lpstr>Parecer</vt:lpstr>
      <vt:lpstr>Dados - não editar</vt:lpstr>
      <vt:lpstr>Orientações!Area_de_impressao</vt:lpstr>
      <vt:lpstr>Parecer!Area_de_impressao</vt:lpstr>
      <vt:lpstr>Relatório!Area_de_impressao</vt:lpstr>
      <vt:lpstr>Requerimento!Area_de_impressao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Luís Gustavo Henriques do Amaral</dc:creator>
  <cp:lastModifiedBy>Luís Gustavo Henriques do Amaral</cp:lastModifiedBy>
  <cp:lastPrinted>2026-02-11T23:34:34Z</cp:lastPrinted>
  <dcterms:created xsi:type="dcterms:W3CDTF">2026-01-08T15:36:50Z</dcterms:created>
  <dcterms:modified xsi:type="dcterms:W3CDTF">2026-02-11T23:54:36Z</dcterms:modified>
</cp:coreProperties>
</file>